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496" windowHeight="7692" tabRatio="451"/>
  </bookViews>
  <sheets>
    <sheet name="БП запуска Пекарни" sheetId="17" r:id="rId1"/>
    <sheet name="Бюджет открытия ТТ" sheetId="7" state="hidden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4" i="17" l="1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C74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C72" i="17"/>
  <c r="C73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D70" i="17" l="1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C70" i="17"/>
  <c r="I78" i="17" l="1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D78" i="17"/>
  <c r="E78" i="17"/>
  <c r="F78" i="17"/>
  <c r="G78" i="17"/>
  <c r="H78" i="17"/>
  <c r="C78" i="17"/>
  <c r="R80" i="17" l="1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B58" i="17" l="1"/>
  <c r="B70" i="17"/>
  <c r="AK66" i="17" l="1"/>
  <c r="R57" i="17"/>
  <c r="S57" i="17"/>
  <c r="T57" i="17"/>
  <c r="U57" i="17"/>
  <c r="V57" i="17"/>
  <c r="W57" i="17"/>
  <c r="X57" i="17"/>
  <c r="Y57" i="17"/>
  <c r="F57" i="17"/>
  <c r="G57" i="17"/>
  <c r="H57" i="17"/>
  <c r="I57" i="17"/>
  <c r="J57" i="17"/>
  <c r="K57" i="17"/>
  <c r="L57" i="17"/>
  <c r="M5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C67" i="17"/>
  <c r="B82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B77" i="17"/>
  <c r="B69" i="17"/>
  <c r="C57" i="17"/>
  <c r="B21" i="17"/>
  <c r="B20" i="17"/>
  <c r="B14" i="17"/>
  <c r="E14" i="17" s="1"/>
  <c r="X75" i="17" l="1"/>
  <c r="X71" i="17"/>
  <c r="C75" i="17"/>
  <c r="C71" i="17"/>
  <c r="K71" i="17"/>
  <c r="K75" i="17"/>
  <c r="G71" i="17"/>
  <c r="G75" i="17"/>
  <c r="W71" i="17"/>
  <c r="W75" i="17"/>
  <c r="S71" i="17"/>
  <c r="S75" i="17"/>
  <c r="T75" i="17"/>
  <c r="T71" i="17"/>
  <c r="J75" i="17"/>
  <c r="J71" i="17"/>
  <c r="F68" i="17"/>
  <c r="F71" i="17"/>
  <c r="F75" i="17"/>
  <c r="V75" i="17"/>
  <c r="V71" i="17"/>
  <c r="R75" i="17"/>
  <c r="R71" i="17"/>
  <c r="L75" i="17"/>
  <c r="L71" i="17"/>
  <c r="H75" i="17"/>
  <c r="H71" i="17"/>
  <c r="M71" i="17"/>
  <c r="M75" i="17"/>
  <c r="I75" i="17"/>
  <c r="I71" i="17"/>
  <c r="Y75" i="17"/>
  <c r="Y71" i="17"/>
  <c r="U71" i="17"/>
  <c r="U75" i="17"/>
  <c r="M82" i="17"/>
  <c r="M68" i="17"/>
  <c r="I82" i="17"/>
  <c r="I68" i="17"/>
  <c r="Y82" i="17"/>
  <c r="Y68" i="17"/>
  <c r="U82" i="17"/>
  <c r="U68" i="17"/>
  <c r="L82" i="17"/>
  <c r="L68" i="17"/>
  <c r="H82" i="17"/>
  <c r="H68" i="17"/>
  <c r="X82" i="17"/>
  <c r="X68" i="17"/>
  <c r="T82" i="17"/>
  <c r="T68" i="17"/>
  <c r="C82" i="17"/>
  <c r="C68" i="17"/>
  <c r="K82" i="17"/>
  <c r="K68" i="17"/>
  <c r="G68" i="17"/>
  <c r="G82" i="17"/>
  <c r="W82" i="17"/>
  <c r="W68" i="17"/>
  <c r="S82" i="17"/>
  <c r="S68" i="17"/>
  <c r="F14" i="17"/>
  <c r="E15" i="17"/>
  <c r="J82" i="17"/>
  <c r="J68" i="17"/>
  <c r="AD57" i="17"/>
  <c r="V82" i="17"/>
  <c r="V68" i="17"/>
  <c r="R82" i="17"/>
  <c r="R68" i="17"/>
  <c r="AE57" i="17"/>
  <c r="AC57" i="17"/>
  <c r="AK57" i="17"/>
  <c r="AJ57" i="17"/>
  <c r="AI57" i="17"/>
  <c r="AF57" i="17"/>
  <c r="AG57" i="17"/>
  <c r="AB57" i="17"/>
  <c r="AH57" i="17"/>
  <c r="C69" i="17"/>
  <c r="C49" i="17" s="1"/>
  <c r="F66" i="17"/>
  <c r="G66" i="17"/>
  <c r="B66" i="17"/>
  <c r="AH75" i="17" l="1"/>
  <c r="AH71" i="17"/>
  <c r="AI71" i="17"/>
  <c r="AI75" i="17"/>
  <c r="AE71" i="17"/>
  <c r="AE75" i="17"/>
  <c r="AF75" i="17"/>
  <c r="AF71" i="17"/>
  <c r="AB75" i="17"/>
  <c r="AB71" i="17"/>
  <c r="AC75" i="17"/>
  <c r="AC71" i="17"/>
  <c r="AJ75" i="17"/>
  <c r="AJ71" i="17"/>
  <c r="AD71" i="17"/>
  <c r="AD75" i="17"/>
  <c r="AG75" i="17"/>
  <c r="AG71" i="17"/>
  <c r="AK71" i="17"/>
  <c r="AK75" i="17"/>
  <c r="AH82" i="17"/>
  <c r="AH68" i="17"/>
  <c r="AE82" i="17"/>
  <c r="AE68" i="17"/>
  <c r="AB82" i="17"/>
  <c r="AB68" i="17"/>
  <c r="AJ82" i="17"/>
  <c r="AJ68" i="17"/>
  <c r="AD82" i="17"/>
  <c r="AD68" i="17"/>
  <c r="AG82" i="17"/>
  <c r="AG68" i="17"/>
  <c r="AK82" i="17"/>
  <c r="AK68" i="17"/>
  <c r="AI82" i="17"/>
  <c r="AI68" i="17"/>
  <c r="AF82" i="17"/>
  <c r="AF68" i="17"/>
  <c r="AC82" i="17"/>
  <c r="AC68" i="17"/>
  <c r="E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D66" i="17"/>
  <c r="C66" i="17"/>
  <c r="C79" i="17"/>
  <c r="N79" i="17"/>
  <c r="O79" i="17"/>
  <c r="AA79" i="17"/>
  <c r="AB79" i="17"/>
  <c r="B79" i="17"/>
  <c r="O57" i="17"/>
  <c r="P57" i="17"/>
  <c r="Q57" i="17"/>
  <c r="N57" i="17"/>
  <c r="E21" i="17"/>
  <c r="F82" i="17"/>
  <c r="E57" i="17"/>
  <c r="D57" i="17"/>
  <c r="AL58" i="17"/>
  <c r="O71" i="17" l="1"/>
  <c r="O75" i="17"/>
  <c r="P75" i="17"/>
  <c r="P71" i="17"/>
  <c r="D75" i="17"/>
  <c r="D71" i="17"/>
  <c r="N75" i="17"/>
  <c r="N71" i="17"/>
  <c r="E75" i="17"/>
  <c r="E71" i="17"/>
  <c r="Q75" i="17"/>
  <c r="Q71" i="17"/>
  <c r="D82" i="17"/>
  <c r="D68" i="17"/>
  <c r="N82" i="17"/>
  <c r="N68" i="17"/>
  <c r="E82" i="17"/>
  <c r="E68" i="17"/>
  <c r="Q82" i="17"/>
  <c r="Q68" i="17"/>
  <c r="P82" i="17"/>
  <c r="P68" i="17"/>
  <c r="O82" i="17"/>
  <c r="O68" i="17"/>
  <c r="E69" i="17"/>
  <c r="E49" i="17" s="1"/>
  <c r="F69" i="17"/>
  <c r="F49" i="17" s="1"/>
  <c r="I69" i="17"/>
  <c r="I49" i="17" s="1"/>
  <c r="N69" i="17"/>
  <c r="N49" i="17" s="1"/>
  <c r="G69" i="17"/>
  <c r="G49" i="17" s="1"/>
  <c r="K69" i="17"/>
  <c r="K49" i="17" s="1"/>
  <c r="Q69" i="17"/>
  <c r="Q49" i="17" s="1"/>
  <c r="V69" i="17"/>
  <c r="V49" i="17" s="1"/>
  <c r="D69" i="17"/>
  <c r="D49" i="17" s="1"/>
  <c r="H69" i="17"/>
  <c r="H49" i="17" s="1"/>
  <c r="L69" i="17"/>
  <c r="L49" i="17" s="1"/>
  <c r="P69" i="17"/>
  <c r="P49" i="17" s="1"/>
  <c r="U69" i="17"/>
  <c r="U49" i="17" s="1"/>
  <c r="J69" i="17"/>
  <c r="J49" i="17" s="1"/>
  <c r="M69" i="17"/>
  <c r="M49" i="17" s="1"/>
  <c r="O69" i="17"/>
  <c r="O49" i="17" s="1"/>
  <c r="T69" i="17"/>
  <c r="T49" i="17" s="1"/>
  <c r="Z57" i="17"/>
  <c r="AL79" i="17"/>
  <c r="B22" i="17"/>
  <c r="B25" i="17" s="1"/>
  <c r="B15" i="17"/>
  <c r="E20" i="17"/>
  <c r="F20" i="17" s="1"/>
  <c r="AA57" i="17"/>
  <c r="F21" i="17"/>
  <c r="AL77" i="17"/>
  <c r="AL70" i="17"/>
  <c r="AL66" i="17"/>
  <c r="AA71" i="17" l="1"/>
  <c r="AA75" i="17"/>
  <c r="Z75" i="17"/>
  <c r="Z71" i="17"/>
  <c r="Z82" i="17"/>
  <c r="Z68" i="17"/>
  <c r="AA82" i="17"/>
  <c r="AA68" i="17"/>
  <c r="Y69" i="17"/>
  <c r="Y49" i="17" s="1"/>
  <c r="Z69" i="17"/>
  <c r="Z49" i="17" s="1"/>
  <c r="F60" i="17"/>
  <c r="J60" i="17"/>
  <c r="N60" i="17"/>
  <c r="R60" i="17"/>
  <c r="V60" i="17"/>
  <c r="Z60" i="17"/>
  <c r="AD60" i="17"/>
  <c r="AH60" i="17"/>
  <c r="G60" i="17"/>
  <c r="K60" i="17"/>
  <c r="O60" i="17"/>
  <c r="S60" i="17"/>
  <c r="W60" i="17"/>
  <c r="AA60" i="17"/>
  <c r="AE60" i="17"/>
  <c r="AI60" i="17"/>
  <c r="H60" i="17"/>
  <c r="P60" i="17"/>
  <c r="X60" i="17"/>
  <c r="AF60" i="17"/>
  <c r="B60" i="17"/>
  <c r="I60" i="17"/>
  <c r="Q60" i="17"/>
  <c r="Y60" i="17"/>
  <c r="AG60" i="17"/>
  <c r="D60" i="17"/>
  <c r="L60" i="17"/>
  <c r="T60" i="17"/>
  <c r="AB60" i="17"/>
  <c r="AJ60" i="17"/>
  <c r="E60" i="17"/>
  <c r="M60" i="17"/>
  <c r="U60" i="17"/>
  <c r="AC60" i="17"/>
  <c r="AK60" i="17"/>
  <c r="C60" i="17"/>
  <c r="AC69" i="17"/>
  <c r="AC49" i="17" s="1"/>
  <c r="AA69" i="17"/>
  <c r="AA49" i="17" s="1"/>
  <c r="R69" i="17"/>
  <c r="R49" i="17" s="1"/>
  <c r="AH69" i="17"/>
  <c r="AH49" i="17" s="1"/>
  <c r="AF69" i="17"/>
  <c r="AF49" i="17" s="1"/>
  <c r="S69" i="17"/>
  <c r="S49" i="17" s="1"/>
  <c r="AB69" i="17"/>
  <c r="AB49" i="17" s="1"/>
  <c r="X69" i="17"/>
  <c r="X49" i="17" s="1"/>
  <c r="AG69" i="17"/>
  <c r="AG49" i="17" s="1"/>
  <c r="W69" i="17"/>
  <c r="W49" i="17" s="1"/>
  <c r="C62" i="17"/>
  <c r="B62" i="17"/>
  <c r="D62" i="17"/>
  <c r="E62" i="17"/>
  <c r="B18" i="17"/>
  <c r="B28" i="17" s="1"/>
  <c r="B26" i="17"/>
  <c r="F15" i="17"/>
  <c r="B17" i="17"/>
  <c r="E22" i="17"/>
  <c r="B24" i="17" s="1"/>
  <c r="C63" i="17"/>
  <c r="G63" i="17"/>
  <c r="K63" i="17"/>
  <c r="O63" i="17"/>
  <c r="S63" i="17"/>
  <c r="W63" i="17"/>
  <c r="AA63" i="17"/>
  <c r="AE63" i="17"/>
  <c r="AI63" i="17"/>
  <c r="E63" i="17"/>
  <c r="I63" i="17"/>
  <c r="M63" i="17"/>
  <c r="Q63" i="17"/>
  <c r="U63" i="17"/>
  <c r="Y63" i="17"/>
  <c r="AC63" i="17"/>
  <c r="AG63" i="17"/>
  <c r="AK63" i="17"/>
  <c r="J63" i="17"/>
  <c r="R63" i="17"/>
  <c r="Z63" i="17"/>
  <c r="AH63" i="17"/>
  <c r="D63" i="17"/>
  <c r="L63" i="17"/>
  <c r="T63" i="17"/>
  <c r="AB63" i="17"/>
  <c r="AJ63" i="17"/>
  <c r="F63" i="17"/>
  <c r="N63" i="17"/>
  <c r="V63" i="17"/>
  <c r="AD63" i="17"/>
  <c r="B63" i="17"/>
  <c r="H63" i="17"/>
  <c r="P63" i="17"/>
  <c r="X63" i="17"/>
  <c r="AF63" i="17"/>
  <c r="AL67" i="17"/>
  <c r="AL68" i="17" l="1"/>
  <c r="AE61" i="17"/>
  <c r="AK69" i="17"/>
  <c r="AK49" i="17" s="1"/>
  <c r="D61" i="17"/>
  <c r="AI69" i="17"/>
  <c r="AI49" i="17" s="1"/>
  <c r="AD69" i="17"/>
  <c r="AD49" i="17" s="1"/>
  <c r="AJ69" i="17"/>
  <c r="AJ49" i="17" s="1"/>
  <c r="AE69" i="17"/>
  <c r="AE49" i="17" s="1"/>
  <c r="U61" i="17"/>
  <c r="P61" i="17"/>
  <c r="X61" i="17"/>
  <c r="R61" i="17"/>
  <c r="AI61" i="17"/>
  <c r="AD61" i="17"/>
  <c r="N61" i="17"/>
  <c r="AF61" i="17"/>
  <c r="Z61" i="17"/>
  <c r="E61" i="17"/>
  <c r="AC61" i="17"/>
  <c r="K61" i="17"/>
  <c r="AK61" i="17"/>
  <c r="O61" i="17"/>
  <c r="AG61" i="17"/>
  <c r="I61" i="17"/>
  <c r="V61" i="17"/>
  <c r="F61" i="17"/>
  <c r="M61" i="17"/>
  <c r="Q61" i="17"/>
  <c r="J61" i="17"/>
  <c r="Y61" i="17"/>
  <c r="W61" i="17"/>
  <c r="G61" i="17"/>
  <c r="AH61" i="17"/>
  <c r="C61" i="17"/>
  <c r="H61" i="17"/>
  <c r="AA61" i="17"/>
  <c r="AJ61" i="17"/>
  <c r="T61" i="17"/>
  <c r="S61" i="17"/>
  <c r="B61" i="17"/>
  <c r="AB61" i="17"/>
  <c r="L61" i="17"/>
  <c r="B27" i="17"/>
  <c r="B29" i="17" s="1"/>
  <c r="B23" i="17"/>
  <c r="B16" i="17"/>
  <c r="AL60" i="17"/>
  <c r="AL57" i="17"/>
  <c r="AL63" i="17"/>
  <c r="C64" i="17"/>
  <c r="E64" i="17"/>
  <c r="F22" i="17"/>
  <c r="F26" i="17" s="1"/>
  <c r="B64" i="17"/>
  <c r="C50" i="17" l="1"/>
  <c r="E50" i="17"/>
  <c r="F65" i="17"/>
  <c r="O65" i="17"/>
  <c r="W65" i="17"/>
  <c r="AE65" i="17"/>
  <c r="H65" i="17"/>
  <c r="L65" i="17"/>
  <c r="P65" i="17"/>
  <c r="T65" i="17"/>
  <c r="X65" i="17"/>
  <c r="AB65" i="17"/>
  <c r="AF65" i="17"/>
  <c r="AJ65" i="17"/>
  <c r="E65" i="17"/>
  <c r="E59" i="17" s="1"/>
  <c r="E81" i="17" s="1"/>
  <c r="E83" i="17" s="1"/>
  <c r="I65" i="17"/>
  <c r="M65" i="17"/>
  <c r="Q65" i="17"/>
  <c r="U65" i="17"/>
  <c r="Y65" i="17"/>
  <c r="AC65" i="17"/>
  <c r="AG65" i="17"/>
  <c r="AK65" i="17"/>
  <c r="J65" i="17"/>
  <c r="N65" i="17"/>
  <c r="R65" i="17"/>
  <c r="V65" i="17"/>
  <c r="Z65" i="17"/>
  <c r="AD65" i="17"/>
  <c r="AH65" i="17"/>
  <c r="D65" i="17"/>
  <c r="G65" i="17"/>
  <c r="K65" i="17"/>
  <c r="S65" i="17"/>
  <c r="AA65" i="17"/>
  <c r="AI65" i="17"/>
  <c r="B59" i="17"/>
  <c r="B81" i="17" s="1"/>
  <c r="B83" i="17" s="1"/>
  <c r="B88" i="17" s="1"/>
  <c r="AL61" i="17"/>
  <c r="C65" i="17"/>
  <c r="C59" i="17" s="1"/>
  <c r="C48" i="17" s="1"/>
  <c r="D64" i="17"/>
  <c r="D59" i="17" l="1"/>
  <c r="D85" i="17" s="1"/>
  <c r="B85" i="17"/>
  <c r="D50" i="17"/>
  <c r="E48" i="17"/>
  <c r="E85" i="17"/>
  <c r="C85" i="17"/>
  <c r="C81" i="17"/>
  <c r="AL82" i="17"/>
  <c r="AL69" i="17"/>
  <c r="D48" i="17" l="1"/>
  <c r="D81" i="17"/>
  <c r="D83" i="17" s="1"/>
  <c r="C86" i="17"/>
  <c r="D86" i="17" s="1"/>
  <c r="E86" i="17" s="1"/>
  <c r="E91" i="17"/>
  <c r="C83" i="17"/>
  <c r="C91" i="17" s="1"/>
  <c r="B91" i="17"/>
  <c r="AL65" i="17"/>
  <c r="F62" i="17" l="1"/>
  <c r="F64" i="17" s="1"/>
  <c r="B90" i="17"/>
  <c r="C89" i="17" s="1"/>
  <c r="C90" i="17" s="1"/>
  <c r="D89" i="17" s="1"/>
  <c r="B84" i="17"/>
  <c r="C84" i="17" s="1"/>
  <c r="D84" i="17" s="1"/>
  <c r="E84" i="17" s="1"/>
  <c r="F59" i="17" l="1"/>
  <c r="F48" i="17" s="1"/>
  <c r="F50" i="17"/>
  <c r="D91" i="17"/>
  <c r="D90" i="17"/>
  <c r="E89" i="17" s="1"/>
  <c r="F81" i="17" l="1"/>
  <c r="F83" i="17" s="1"/>
  <c r="F84" i="17" s="1"/>
  <c r="F85" i="17"/>
  <c r="F86" i="17" s="1"/>
  <c r="E90" i="17"/>
  <c r="F89" i="17" s="1"/>
  <c r="F90" i="17" l="1"/>
  <c r="G89" i="17" s="1"/>
  <c r="F91" i="17"/>
  <c r="G62" i="17"/>
  <c r="G64" i="17" s="1"/>
  <c r="G50" i="17" s="1"/>
  <c r="G59" i="17" l="1"/>
  <c r="G85" i="17" s="1"/>
  <c r="G86" i="17" s="1"/>
  <c r="G48" i="17" l="1"/>
  <c r="G81" i="17"/>
  <c r="G83" i="17" s="1"/>
  <c r="G84" i="17" s="1"/>
  <c r="H62" i="17" l="1"/>
  <c r="H64" i="17" s="1"/>
  <c r="H50" i="17" s="1"/>
  <c r="G91" i="17"/>
  <c r="G90" i="17"/>
  <c r="H89" i="17" s="1"/>
  <c r="H59" i="17" l="1"/>
  <c r="H85" i="17" s="1"/>
  <c r="H86" i="17" s="1"/>
  <c r="H81" i="17" l="1"/>
  <c r="H83" i="17" s="1"/>
  <c r="H84" i="17" s="1"/>
  <c r="H48" i="17"/>
  <c r="H91" i="17" l="1"/>
  <c r="H90" i="17"/>
  <c r="I89" i="17" s="1"/>
  <c r="I62" i="17"/>
  <c r="I64" i="17" s="1"/>
  <c r="I59" i="17" l="1"/>
  <c r="I48" i="17" s="1"/>
  <c r="I50" i="17"/>
  <c r="I85" i="17" l="1"/>
  <c r="I86" i="17" s="1"/>
  <c r="I81" i="17"/>
  <c r="I83" i="17" s="1"/>
  <c r="I84" i="17" s="1"/>
  <c r="J62" i="17" l="1"/>
  <c r="I90" i="17" l="1"/>
  <c r="J89" i="17" s="1"/>
  <c r="I91" i="17"/>
  <c r="J64" i="17" l="1"/>
  <c r="C13" i="7"/>
  <c r="J59" i="17" l="1"/>
  <c r="J48" i="17" s="1"/>
  <c r="J50" i="17"/>
  <c r="J85" i="17" l="1"/>
  <c r="J86" i="17" s="1"/>
  <c r="J81" i="17"/>
  <c r="J83" i="17" s="1"/>
  <c r="J84" i="17" s="1"/>
  <c r="K62" i="17" l="1"/>
  <c r="K64" i="17" s="1"/>
  <c r="K50" i="17" s="1"/>
  <c r="J91" i="17"/>
  <c r="K59" i="17" l="1"/>
  <c r="J90" i="17"/>
  <c r="K89" i="17" s="1"/>
  <c r="K48" i="17" l="1"/>
  <c r="K85" i="17"/>
  <c r="K86" i="17" s="1"/>
  <c r="K81" i="17"/>
  <c r="K83" i="17" s="1"/>
  <c r="K84" i="17" s="1"/>
  <c r="K91" i="17" l="1"/>
  <c r="K90" i="17"/>
  <c r="L89" i="17" s="1"/>
  <c r="L62" i="17"/>
  <c r="L64" i="17" s="1"/>
  <c r="L50" i="17" s="1"/>
  <c r="L59" i="17" l="1"/>
  <c r="L85" i="17" s="1"/>
  <c r="L86" i="17" s="1"/>
  <c r="L48" i="17" l="1"/>
  <c r="L81" i="17"/>
  <c r="L83" i="17" s="1"/>
  <c r="L84" i="17" s="1"/>
  <c r="M62" i="17" l="1"/>
  <c r="M64" i="17" s="1"/>
  <c r="M50" i="17" s="1"/>
  <c r="M59" i="17" l="1"/>
  <c r="M85" i="17" s="1"/>
  <c r="M86" i="17" s="1"/>
  <c r="L90" i="17"/>
  <c r="M89" i="17" s="1"/>
  <c r="L91" i="17"/>
  <c r="M48" i="17" l="1"/>
  <c r="M81" i="17"/>
  <c r="M83" i="17" s="1"/>
  <c r="M84" i="17" s="1"/>
  <c r="M91" i="17" l="1"/>
  <c r="M90" i="17"/>
  <c r="N89" i="17" s="1"/>
  <c r="N62" i="17"/>
  <c r="N64" i="17" s="1"/>
  <c r="N50" i="17" s="1"/>
  <c r="N59" i="17" l="1"/>
  <c r="N85" i="17" s="1"/>
  <c r="N86" i="17" s="1"/>
  <c r="N48" i="17" l="1"/>
  <c r="N81" i="17"/>
  <c r="N83" i="17" s="1"/>
  <c r="N84" i="17" s="1"/>
  <c r="N91" i="17" l="1"/>
  <c r="N90" i="17"/>
  <c r="O89" i="17" s="1"/>
  <c r="O62" i="17"/>
  <c r="O64" i="17" s="1"/>
  <c r="O50" i="17" s="1"/>
  <c r="O59" i="17" l="1"/>
  <c r="O85" i="17" s="1"/>
  <c r="O86" i="17" s="1"/>
  <c r="O48" i="17" l="1"/>
  <c r="O81" i="17"/>
  <c r="O83" i="17" s="1"/>
  <c r="O84" i="17" s="1"/>
  <c r="O90" i="17" l="1"/>
  <c r="P89" i="17" s="1"/>
  <c r="O91" i="17"/>
  <c r="P62" i="17"/>
  <c r="P64" i="17" s="1"/>
  <c r="P50" i="17" s="1"/>
  <c r="P59" i="17" l="1"/>
  <c r="P85" i="17" s="1"/>
  <c r="P86" i="17" s="1"/>
  <c r="P48" i="17" l="1"/>
  <c r="P81" i="17"/>
  <c r="P83" i="17" s="1"/>
  <c r="P84" i="17" s="1"/>
  <c r="P90" i="17" l="1"/>
  <c r="Q89" i="17" s="1"/>
  <c r="P91" i="17"/>
  <c r="Q62" i="17"/>
  <c r="Q64" i="17" s="1"/>
  <c r="Q50" i="17" s="1"/>
  <c r="Q59" i="17" l="1"/>
  <c r="Q85" i="17" s="1"/>
  <c r="Q86" i="17" s="1"/>
  <c r="Q48" i="17" l="1"/>
  <c r="Q81" i="17"/>
  <c r="Q83" i="17" s="1"/>
  <c r="Q84" i="17" s="1"/>
  <c r="Q91" i="17" l="1"/>
  <c r="Q90" i="17"/>
  <c r="R89" i="17" s="1"/>
  <c r="R62" i="17"/>
  <c r="R64" i="17" s="1"/>
  <c r="R50" i="17" s="1"/>
  <c r="R59" i="17" l="1"/>
  <c r="R85" i="17" s="1"/>
  <c r="R86" i="17" s="1"/>
  <c r="R48" i="17" l="1"/>
  <c r="R81" i="17"/>
  <c r="R83" i="17" s="1"/>
  <c r="R84" i="17" s="1"/>
  <c r="R90" i="17" l="1"/>
  <c r="S89" i="17" s="1"/>
  <c r="R91" i="17"/>
  <c r="S62" i="17"/>
  <c r="S64" i="17" s="1"/>
  <c r="S50" i="17" s="1"/>
  <c r="S59" i="17" l="1"/>
  <c r="S85" i="17" s="1"/>
  <c r="S86" i="17" s="1"/>
  <c r="S48" i="17" l="1"/>
  <c r="S81" i="17"/>
  <c r="S83" i="17" s="1"/>
  <c r="S84" i="17" s="1"/>
  <c r="S91" i="17" l="1"/>
  <c r="S90" i="17"/>
  <c r="T89" i="17" s="1"/>
  <c r="T62" i="17"/>
  <c r="T64" i="17" s="1"/>
  <c r="T50" i="17" s="1"/>
  <c r="T59" i="17" l="1"/>
  <c r="T85" i="17" s="1"/>
  <c r="T86" i="17" s="1"/>
  <c r="T48" i="17" l="1"/>
  <c r="T81" i="17"/>
  <c r="T83" i="17" s="1"/>
  <c r="T84" i="17" s="1"/>
  <c r="T90" i="17" l="1"/>
  <c r="U89" i="17" s="1"/>
  <c r="T91" i="17"/>
  <c r="U62" i="17"/>
  <c r="U64" i="17" s="1"/>
  <c r="U50" i="17" s="1"/>
  <c r="U59" i="17" l="1"/>
  <c r="U85" i="17" s="1"/>
  <c r="U86" i="17" s="1"/>
  <c r="U48" i="17" l="1"/>
  <c r="U81" i="17"/>
  <c r="U83" i="17" s="1"/>
  <c r="U84" i="17" s="1"/>
  <c r="U90" i="17" l="1"/>
  <c r="V89" i="17" s="1"/>
  <c r="U91" i="17"/>
  <c r="V62" i="17"/>
  <c r="V64" i="17" s="1"/>
  <c r="V50" i="17" s="1"/>
  <c r="V59" i="17" l="1"/>
  <c r="V85" i="17" s="1"/>
  <c r="V86" i="17" s="1"/>
  <c r="V48" i="17" l="1"/>
  <c r="V81" i="17"/>
  <c r="V83" i="17" s="1"/>
  <c r="V84" i="17" s="1"/>
  <c r="W62" i="17" l="1"/>
  <c r="W64" i="17" l="1"/>
  <c r="W50" i="17" s="1"/>
  <c r="V91" i="17"/>
  <c r="V90" i="17"/>
  <c r="W89" i="17" s="1"/>
  <c r="W59" i="17" l="1"/>
  <c r="W85" i="17" s="1"/>
  <c r="W86" i="17" s="1"/>
  <c r="W48" i="17" l="1"/>
  <c r="W81" i="17"/>
  <c r="W83" i="17" s="1"/>
  <c r="W84" i="17" s="1"/>
  <c r="X62" i="17" l="1"/>
  <c r="X64" i="17" l="1"/>
  <c r="X50" i="17" s="1"/>
  <c r="W91" i="17"/>
  <c r="W90" i="17"/>
  <c r="X89" i="17" s="1"/>
  <c r="X59" i="17" l="1"/>
  <c r="X85" i="17" s="1"/>
  <c r="X86" i="17" s="1"/>
  <c r="X48" i="17" l="1"/>
  <c r="X81" i="17"/>
  <c r="X83" i="17" s="1"/>
  <c r="X84" i="17" s="1"/>
  <c r="Y62" i="17" l="1"/>
  <c r="Y64" i="17" l="1"/>
  <c r="Y50" i="17" s="1"/>
  <c r="AL62" i="17"/>
  <c r="X91" i="17"/>
  <c r="X90" i="17"/>
  <c r="Y89" i="17" s="1"/>
  <c r="Y59" i="17" l="1"/>
  <c r="Y85" i="17" s="1"/>
  <c r="Y86" i="17" s="1"/>
  <c r="Y48" i="17" l="1"/>
  <c r="Y81" i="17"/>
  <c r="Y83" i="17" s="1"/>
  <c r="Y84" i="17" s="1"/>
  <c r="Y91" i="17" l="1"/>
  <c r="Y90" i="17"/>
  <c r="Z89" i="17" s="1"/>
  <c r="Z62" i="17"/>
  <c r="Z64" i="17" s="1"/>
  <c r="Z50" i="17" s="1"/>
  <c r="Z59" i="17" l="1"/>
  <c r="Z85" i="17" s="1"/>
  <c r="Z86" i="17" s="1"/>
  <c r="Z48" i="17" l="1"/>
  <c r="Z81" i="17"/>
  <c r="Z83" i="17" s="1"/>
  <c r="Z84" i="17" s="1"/>
  <c r="Z90" i="17" l="1"/>
  <c r="AA89" i="17" s="1"/>
  <c r="Z91" i="17"/>
  <c r="AA62" i="17"/>
  <c r="AA64" i="17" s="1"/>
  <c r="AA50" i="17" s="1"/>
  <c r="AA59" i="17" l="1"/>
  <c r="AA85" i="17" s="1"/>
  <c r="AA86" i="17" s="1"/>
  <c r="AA81" i="17" l="1"/>
  <c r="AA83" i="17" s="1"/>
  <c r="AA84" i="17" s="1"/>
  <c r="AA48" i="17"/>
  <c r="AA91" i="17" l="1"/>
  <c r="AA90" i="17"/>
  <c r="AB89" i="17" s="1"/>
  <c r="AB62" i="17"/>
  <c r="AB64" i="17" s="1"/>
  <c r="AB50" i="17" s="1"/>
  <c r="AB59" i="17" l="1"/>
  <c r="AB85" i="17" s="1"/>
  <c r="AB86" i="17" s="1"/>
  <c r="AB81" i="17" l="1"/>
  <c r="AB83" i="17" s="1"/>
  <c r="AB84" i="17" s="1"/>
  <c r="AB48" i="17"/>
  <c r="AB91" i="17" l="1"/>
  <c r="AB90" i="17"/>
  <c r="AC89" i="17" s="1"/>
  <c r="AC62" i="17"/>
  <c r="AC64" i="17" s="1"/>
  <c r="AC50" i="17" s="1"/>
  <c r="AC59" i="17" l="1"/>
  <c r="AC85" i="17" s="1"/>
  <c r="AC86" i="17" s="1"/>
  <c r="AC48" i="17" l="1"/>
  <c r="AC81" i="17"/>
  <c r="AC83" i="17" s="1"/>
  <c r="AC84" i="17" s="1"/>
  <c r="AC91" i="17" l="1"/>
  <c r="AC90" i="17"/>
  <c r="AD89" i="17" s="1"/>
  <c r="AD62" i="17"/>
  <c r="AD64" i="17" s="1"/>
  <c r="AD50" i="17" s="1"/>
  <c r="AD59" i="17" l="1"/>
  <c r="AD85" i="17" s="1"/>
  <c r="AD86" i="17" s="1"/>
  <c r="AD81" i="17" l="1"/>
  <c r="AD83" i="17" s="1"/>
  <c r="AD84" i="17" s="1"/>
  <c r="AD48" i="17"/>
  <c r="AE62" i="17" l="1"/>
  <c r="AE64" i="17" s="1"/>
  <c r="AE50" i="17" s="1"/>
  <c r="AD91" i="17" l="1"/>
  <c r="AD90" i="17"/>
  <c r="AE89" i="17" s="1"/>
  <c r="AE59" i="17"/>
  <c r="AE85" i="17" s="1"/>
  <c r="AE86" i="17" s="1"/>
  <c r="AE48" i="17" l="1"/>
  <c r="AE81" i="17"/>
  <c r="AE83" i="17" s="1"/>
  <c r="AE84" i="17" s="1"/>
  <c r="AE90" i="17" l="1"/>
  <c r="AF89" i="17" s="1"/>
  <c r="AE91" i="17"/>
  <c r="AF62" i="17"/>
  <c r="AF64" i="17" s="1"/>
  <c r="AF50" i="17" s="1"/>
  <c r="AF59" i="17" l="1"/>
  <c r="AF85" i="17" s="1"/>
  <c r="AF86" i="17" s="1"/>
  <c r="AF48" i="17" l="1"/>
  <c r="AF81" i="17"/>
  <c r="AF83" i="17" s="1"/>
  <c r="AF84" i="17" s="1"/>
  <c r="AF91" i="17" l="1"/>
  <c r="AF90" i="17"/>
  <c r="AG89" i="17" s="1"/>
  <c r="AG62" i="17"/>
  <c r="AG64" i="17" s="1"/>
  <c r="AG50" i="17" s="1"/>
  <c r="AG59" i="17" l="1"/>
  <c r="AG85" i="17" s="1"/>
  <c r="AG86" i="17" s="1"/>
  <c r="AG48" i="17" l="1"/>
  <c r="AG81" i="17"/>
  <c r="AG83" i="17" s="1"/>
  <c r="AG84" i="17" s="1"/>
  <c r="AH62" i="17" l="1"/>
  <c r="AH64" i="17" s="1"/>
  <c r="AH50" i="17" s="1"/>
  <c r="AG91" i="17"/>
  <c r="AG90" i="17"/>
  <c r="AH89" i="17" s="1"/>
  <c r="AL88" i="17"/>
  <c r="AH59" i="17" l="1"/>
  <c r="AH85" i="17" s="1"/>
  <c r="AH86" i="17" s="1"/>
  <c r="AH48" i="17" l="1"/>
  <c r="AH81" i="17"/>
  <c r="AH83" i="17" s="1"/>
  <c r="AH84" i="17" s="1"/>
  <c r="AI62" i="17" l="1"/>
  <c r="AI64" i="17" s="1"/>
  <c r="AI50" i="17" s="1"/>
  <c r="AH90" i="17"/>
  <c r="AI89" i="17" s="1"/>
  <c r="AH91" i="17"/>
  <c r="AI59" i="17" l="1"/>
  <c r="AI85" i="17" s="1"/>
  <c r="AI86" i="17" s="1"/>
  <c r="AI48" i="17" l="1"/>
  <c r="AI81" i="17"/>
  <c r="AI83" i="17" s="1"/>
  <c r="AI84" i="17" s="1"/>
  <c r="AJ62" i="17" l="1"/>
  <c r="AJ64" i="17" s="1"/>
  <c r="AJ50" i="17" s="1"/>
  <c r="AI90" i="17"/>
  <c r="AJ89" i="17" s="1"/>
  <c r="AI91" i="17"/>
  <c r="AJ59" i="17" l="1"/>
  <c r="AJ85" i="17" s="1"/>
  <c r="AJ86" i="17" s="1"/>
  <c r="AJ48" i="17" l="1"/>
  <c r="AJ81" i="17"/>
  <c r="AJ83" i="17" s="1"/>
  <c r="AJ84" i="17" s="1"/>
  <c r="AK62" i="17" l="1"/>
  <c r="AK64" i="17" s="1"/>
  <c r="AK50" i="17" s="1"/>
  <c r="AJ91" i="17"/>
  <c r="AJ90" i="17"/>
  <c r="AK89" i="17" s="1"/>
  <c r="AK59" i="17" l="1"/>
  <c r="AK85" i="17" s="1"/>
  <c r="AK86" i="17" s="1"/>
  <c r="AL64" i="17"/>
  <c r="AK48" i="17" l="1"/>
  <c r="AK81" i="17"/>
  <c r="AK83" i="17" s="1"/>
  <c r="AK84" i="17" s="1"/>
  <c r="AL59" i="17"/>
  <c r="AL48" i="17" s="1"/>
  <c r="AL81" i="17" l="1"/>
  <c r="AL85" i="17"/>
  <c r="AK90" i="17" l="1"/>
  <c r="AK91" i="17"/>
  <c r="AL91" i="17" s="1"/>
  <c r="AL83" i="17"/>
</calcChain>
</file>

<file path=xl/sharedStrings.xml><?xml version="1.0" encoding="utf-8"?>
<sst xmlns="http://schemas.openxmlformats.org/spreadsheetml/2006/main" count="145" uniqueCount="103">
  <si>
    <t>Итого</t>
  </si>
  <si>
    <t>Этап</t>
  </si>
  <si>
    <t>Электрика</t>
  </si>
  <si>
    <t>Материальный перечень</t>
  </si>
  <si>
    <t>ОПС</t>
  </si>
  <si>
    <t>Вентиляция</t>
  </si>
  <si>
    <t>Сантехника</t>
  </si>
  <si>
    <t>Разное</t>
  </si>
  <si>
    <t>Торговая зона + реклама</t>
  </si>
  <si>
    <t>Аренда</t>
  </si>
  <si>
    <t>Стоиомость Этапа, руб</t>
  </si>
  <si>
    <t>ТехЗапуск</t>
  </si>
  <si>
    <t>Транспортные расходы</t>
  </si>
  <si>
    <t>Общестрой</t>
  </si>
  <si>
    <t xml:space="preserve">Бюджет открытия Торговой Точки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</si>
  <si>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</si>
  <si>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</si>
  <si>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</si>
  <si>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</si>
  <si>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</si>
  <si>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</si>
  <si>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</si>
  <si>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</si>
  <si>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</si>
  <si>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</si>
  <si>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</si>
  <si>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</si>
  <si>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</si>
  <si>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Доходы</t>
  </si>
  <si>
    <t>Ежемесячная выручка 1 ТТ , руб.</t>
  </si>
  <si>
    <t xml:space="preserve">Единовременные затраты </t>
  </si>
  <si>
    <t>Ежемесячные расходы</t>
  </si>
  <si>
    <t>Продавец</t>
  </si>
  <si>
    <t>ФОТ производственного персонала на 1 ТТ</t>
  </si>
  <si>
    <t>Бухгалтер</t>
  </si>
  <si>
    <t>Всего Аренда</t>
  </si>
  <si>
    <t>Коммунальные платежи 
(ГВС,ХВС, Каналья, Электричество)</t>
  </si>
  <si>
    <t>Уборка</t>
  </si>
  <si>
    <t>Прочее</t>
  </si>
  <si>
    <t>Подбор персонала</t>
  </si>
  <si>
    <t>Затраты итого</t>
  </si>
  <si>
    <t>Выручка в месяц</t>
  </si>
  <si>
    <t>Прибыль</t>
  </si>
  <si>
    <t>Прибыль нарастающим итогом</t>
  </si>
  <si>
    <t>Рентабельность, %</t>
  </si>
  <si>
    <t>Доля сырья от выручки, %</t>
  </si>
  <si>
    <t>Доля ЗП от выручки, %</t>
  </si>
  <si>
    <t>Остаток денежных средств на начало периода</t>
  </si>
  <si>
    <t>Остаток денежных средств на конец периода</t>
  </si>
  <si>
    <t xml:space="preserve">Итого КФ </t>
  </si>
  <si>
    <t>ФОТ Управленческого персонала*</t>
  </si>
  <si>
    <t>потребность в финансировании</t>
  </si>
  <si>
    <t xml:space="preserve">Налоги НДФЛ и ЕСН </t>
  </si>
  <si>
    <t>Итог за 3 года</t>
  </si>
  <si>
    <t xml:space="preserve"> </t>
  </si>
  <si>
    <t>Роялти</t>
  </si>
  <si>
    <t>Ежемесячная выручка пост. ТТ, руб</t>
  </si>
  <si>
    <t>Характерные значения</t>
  </si>
  <si>
    <t>Количество</t>
  </si>
  <si>
    <t>ФОТ, руб</t>
  </si>
  <si>
    <t>Зарплата, руб</t>
  </si>
  <si>
    <t>НДФЛ, руб</t>
  </si>
  <si>
    <t>Взносы в фонды, руб</t>
  </si>
  <si>
    <t>Значение</t>
  </si>
  <si>
    <t>НДФЛ</t>
  </si>
  <si>
    <t>На руки, руб.</t>
  </si>
  <si>
    <t>Штат производственного персонала</t>
  </si>
  <si>
    <t>Штат управленческого персонала, руб</t>
  </si>
  <si>
    <t>ФОТ ВСЕГО, руб</t>
  </si>
  <si>
    <t>ФОТ ИТОГО, руб</t>
  </si>
  <si>
    <t>Индексация отпускных цен, %</t>
  </si>
  <si>
    <t>Налоги с ФОТ производственного персонала, руб</t>
  </si>
  <si>
    <t>Налоги с ФОТ управленческого персонала, руб</t>
  </si>
  <si>
    <t>НДФЛ ВСЕГО, руб</t>
  </si>
  <si>
    <t>Взносы в фонды ВСЕГО, руб</t>
  </si>
  <si>
    <t>НАЛОГИ ВСЕГО, руб</t>
  </si>
  <si>
    <t>Транспорт</t>
  </si>
  <si>
    <t>Аренда одной ТТ, руб</t>
  </si>
  <si>
    <t>Паушальный платеж</t>
  </si>
  <si>
    <t>Капитальные вложения на ТТ, руб</t>
  </si>
  <si>
    <t>Прибыль ежемесячная</t>
  </si>
  <si>
    <t>Количество Торговых Точек</t>
  </si>
  <si>
    <t>Бизнес- план запуска 1 пекарни</t>
  </si>
  <si>
    <t>Расходы на продукцию, руб</t>
  </si>
  <si>
    <t>Управляющий (от 5 пекарен)</t>
  </si>
  <si>
    <t>- показатели можно изменять</t>
  </si>
  <si>
    <t>- данные считаются по формуле</t>
  </si>
  <si>
    <t>Продукция</t>
  </si>
  <si>
    <t>Видеонаблюдение</t>
  </si>
  <si>
    <t>Видеонаблюдение (сервис)</t>
  </si>
  <si>
    <t>Ежемесячные коммунальные платежи ТТ, руб</t>
  </si>
  <si>
    <t>Бухгалтер (от 5 пекарен, можно на удаленке)</t>
  </si>
  <si>
    <t>Управляющий</t>
  </si>
  <si>
    <t>УСН 6%</t>
  </si>
  <si>
    <t>ИТОГО</t>
  </si>
  <si>
    <t>Эквайринг</t>
  </si>
  <si>
    <t>Мелкий ремонт</t>
  </si>
  <si>
    <t>Пульт охраны</t>
  </si>
  <si>
    <t>Пожарная сигнализация</t>
  </si>
  <si>
    <t>Локальный маркетинг</t>
  </si>
  <si>
    <t>Списание продукции</t>
  </si>
  <si>
    <t>Маркетинг</t>
  </si>
  <si>
    <t>Списание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</si>
</sst>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_р_."/>
    <numFmt numFmtId="166" formatCode="_-* #,##0\ _₽_-;\-* #,##0\ _₽_-;_-* &quot;-&quot;??\ _₽_-;_-@_-"/>
    <numFmt numFmtId="167" formatCode="0.0%"/>
    <numFmt numFmtId="168" formatCode="#,##0\ &quot;₽&quot;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10"/>
      <name val="Geneva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u/>
      <sz val="9"/>
      <name val="Arial"/>
      <family val="2"/>
      <charset val="204"/>
    </font>
    <font>
      <sz val="2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3" fillId="0" borderId="1" xfId="2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Font="1"/>
    <xf numFmtId="3" fontId="0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9" fontId="0" fillId="0" borderId="0" xfId="32" applyFont="1"/>
    <xf numFmtId="3" fontId="1" fillId="0" borderId="0" xfId="0" applyNumberFormat="1" applyFont="1" applyFill="1"/>
    <xf numFmtId="0" fontId="1" fillId="0" borderId="0" xfId="0" applyFont="1" applyFill="1"/>
    <xf numFmtId="0" fontId="1" fillId="5" borderId="1" xfId="0" applyFont="1" applyFill="1" applyBorder="1"/>
    <xf numFmtId="0" fontId="1" fillId="5" borderId="3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wrapText="1"/>
    </xf>
    <xf numFmtId="0" fontId="1" fillId="5" borderId="12" xfId="0" applyFont="1" applyFill="1" applyBorder="1"/>
    <xf numFmtId="1" fontId="0" fillId="6" borderId="1" xfId="31" applyNumberFormat="1" applyFont="1" applyFill="1" applyBorder="1"/>
    <xf numFmtId="1" fontId="0" fillId="6" borderId="1" xfId="31" applyNumberFormat="1" applyFont="1" applyFill="1" applyBorder="1" applyAlignment="1">
      <alignment horizontal="center"/>
    </xf>
    <xf numFmtId="0" fontId="0" fillId="6" borderId="0" xfId="0" applyFill="1"/>
    <xf numFmtId="166" fontId="0" fillId="6" borderId="1" xfId="31" applyNumberFormat="1" applyFont="1" applyFill="1" applyBorder="1"/>
    <xf numFmtId="166" fontId="0" fillId="6" borderId="1" xfId="3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3" fontId="0" fillId="6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17" fillId="6" borderId="1" xfId="0" applyFont="1" applyFill="1" applyBorder="1"/>
    <xf numFmtId="3" fontId="17" fillId="6" borderId="1" xfId="0" applyNumberFormat="1" applyFont="1" applyFill="1" applyBorder="1" applyAlignment="1">
      <alignment horizontal="center"/>
    </xf>
    <xf numFmtId="166" fontId="17" fillId="6" borderId="1" xfId="31" applyNumberFormat="1" applyFont="1" applyFill="1" applyBorder="1" applyAlignment="1">
      <alignment horizontal="center"/>
    </xf>
    <xf numFmtId="0" fontId="17" fillId="6" borderId="0" xfId="0" applyFont="1" applyFill="1"/>
    <xf numFmtId="0" fontId="17" fillId="6" borderId="1" xfId="0" applyFont="1" applyFill="1" applyBorder="1" applyAlignment="1">
      <alignment horizontal="left" vertical="center"/>
    </xf>
    <xf numFmtId="3" fontId="17" fillId="6" borderId="1" xfId="0" applyNumberFormat="1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0" fillId="6" borderId="1" xfId="0" applyFont="1" applyFill="1" applyBorder="1"/>
    <xf numFmtId="166" fontId="7" fillId="6" borderId="1" xfId="31" applyNumberFormat="1" applyFont="1" applyFill="1" applyBorder="1" applyAlignment="1">
      <alignment horizontal="center"/>
    </xf>
    <xf numFmtId="0" fontId="0" fillId="6" borderId="0" xfId="0" applyFont="1" applyFill="1"/>
    <xf numFmtId="0" fontId="0" fillId="6" borderId="1" xfId="0" applyFill="1" applyBorder="1" applyAlignment="1">
      <alignment wrapText="1"/>
    </xf>
    <xf numFmtId="166" fontId="0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3" fontId="1" fillId="6" borderId="1" xfId="0" applyNumberFormat="1" applyFont="1" applyFill="1" applyBorder="1" applyAlignment="1">
      <alignment horizontal="center"/>
    </xf>
    <xf numFmtId="166" fontId="1" fillId="6" borderId="1" xfId="31" applyNumberFormat="1" applyFont="1" applyFill="1" applyBorder="1" applyAlignment="1">
      <alignment horizontal="center"/>
    </xf>
    <xf numFmtId="10" fontId="0" fillId="6" borderId="1" xfId="32" applyNumberFormat="1" applyFont="1" applyFill="1" applyBorder="1" applyAlignment="1">
      <alignment horizontal="center"/>
    </xf>
    <xf numFmtId="0" fontId="4" fillId="6" borderId="1" xfId="33" applyFont="1" applyFill="1" applyBorder="1" applyAlignment="1">
      <alignment vertical="center" wrapText="1"/>
    </xf>
    <xf numFmtId="3" fontId="4" fillId="6" borderId="1" xfId="3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vertical="center"/>
    </xf>
    <xf numFmtId="166" fontId="7" fillId="6" borderId="0" xfId="0" applyNumberFormat="1" applyFont="1" applyFill="1" applyAlignment="1">
      <alignment vertical="center"/>
    </xf>
    <xf numFmtId="0" fontId="16" fillId="6" borderId="0" xfId="0" applyFont="1" applyFill="1" applyAlignment="1">
      <alignment horizontal="right"/>
    </xf>
    <xf numFmtId="9" fontId="16" fillId="6" borderId="0" xfId="32" applyFont="1" applyFill="1"/>
    <xf numFmtId="0" fontId="15" fillId="6" borderId="1" xfId="33" applyFont="1" applyFill="1" applyBorder="1" applyAlignment="1">
      <alignment vertical="center" wrapText="1"/>
    </xf>
    <xf numFmtId="3" fontId="13" fillId="6" borderId="1" xfId="3" applyNumberFormat="1" applyFont="1" applyFill="1" applyBorder="1" applyAlignment="1">
      <alignment horizontal="right" vertical="center"/>
    </xf>
    <xf numFmtId="166" fontId="14" fillId="6" borderId="0" xfId="0" applyNumberFormat="1" applyFont="1" applyFill="1" applyAlignment="1">
      <alignment vertical="center"/>
    </xf>
    <xf numFmtId="0" fontId="14" fillId="6" borderId="0" xfId="0" applyFont="1" applyFill="1" applyAlignment="1">
      <alignment vertical="center"/>
    </xf>
    <xf numFmtId="3" fontId="0" fillId="6" borderId="0" xfId="0" applyNumberFormat="1" applyFill="1"/>
    <xf numFmtId="0" fontId="11" fillId="6" borderId="0" xfId="0" applyFont="1" applyFill="1" applyBorder="1" applyAlignment="1">
      <alignment vertical="center"/>
    </xf>
    <xf numFmtId="0" fontId="1" fillId="6" borderId="8" xfId="0" applyFont="1" applyFill="1" applyBorder="1"/>
    <xf numFmtId="0" fontId="1" fillId="6" borderId="0" xfId="0" applyFont="1" applyFill="1"/>
    <xf numFmtId="0" fontId="1" fillId="6" borderId="5" xfId="0" applyFont="1" applyFill="1" applyBorder="1"/>
    <xf numFmtId="3" fontId="1" fillId="6" borderId="0" xfId="0" applyNumberFormat="1" applyFont="1" applyFill="1"/>
    <xf numFmtId="0" fontId="1" fillId="6" borderId="3" xfId="0" applyFont="1" applyFill="1" applyBorder="1"/>
    <xf numFmtId="3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8" fillId="6" borderId="8" xfId="0" applyFont="1" applyFill="1" applyBorder="1"/>
    <xf numFmtId="3" fontId="18" fillId="6" borderId="1" xfId="0" applyNumberFormat="1" applyFont="1" applyFill="1" applyBorder="1"/>
    <xf numFmtId="0" fontId="18" fillId="6" borderId="1" xfId="0" applyFont="1" applyFill="1" applyBorder="1" applyAlignment="1">
      <alignment horizontal="center"/>
    </xf>
    <xf numFmtId="3" fontId="18" fillId="6" borderId="9" xfId="0" applyNumberFormat="1" applyFont="1" applyFill="1" applyBorder="1"/>
    <xf numFmtId="0" fontId="18" fillId="6" borderId="8" xfId="0" applyFont="1" applyFill="1" applyBorder="1" applyAlignment="1">
      <alignment horizontal="right"/>
    </xf>
    <xf numFmtId="3" fontId="18" fillId="6" borderId="1" xfId="0" applyNumberFormat="1" applyFont="1" applyFill="1" applyBorder="1" applyAlignment="1">
      <alignment horizontal="right"/>
    </xf>
    <xf numFmtId="3" fontId="18" fillId="6" borderId="9" xfId="0" applyNumberFormat="1" applyFont="1" applyFill="1" applyBorder="1" applyAlignment="1">
      <alignment horizontal="right"/>
    </xf>
    <xf numFmtId="3" fontId="1" fillId="6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1" fillId="6" borderId="10" xfId="0" applyFont="1" applyFill="1" applyBorder="1"/>
    <xf numFmtId="10" fontId="18" fillId="6" borderId="1" xfId="32" applyNumberFormat="1" applyFont="1" applyFill="1" applyBorder="1"/>
    <xf numFmtId="0" fontId="18" fillId="6" borderId="0" xfId="0" applyFont="1" applyFill="1" applyBorder="1"/>
    <xf numFmtId="0" fontId="18" fillId="6" borderId="10" xfId="0" applyFont="1" applyFill="1" applyBorder="1"/>
    <xf numFmtId="0" fontId="1" fillId="6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3" fontId="1" fillId="6" borderId="11" xfId="0" applyNumberFormat="1" applyFont="1" applyFill="1" applyBorder="1"/>
    <xf numFmtId="0" fontId="5" fillId="0" borderId="1" xfId="32" applyNumberFormat="1" applyFont="1" applyBorder="1"/>
    <xf numFmtId="167" fontId="5" fillId="0" borderId="1" xfId="32" applyNumberFormat="1" applyFont="1" applyBorder="1"/>
    <xf numFmtId="9" fontId="5" fillId="0" borderId="1" xfId="32" applyFont="1" applyBorder="1"/>
    <xf numFmtId="0" fontId="5" fillId="0" borderId="1" xfId="0" applyFont="1" applyBorder="1"/>
    <xf numFmtId="0" fontId="1" fillId="7" borderId="1" xfId="0" applyFont="1" applyFill="1" applyBorder="1" applyAlignment="1">
      <alignment horizontal="center"/>
    </xf>
    <xf numFmtId="1" fontId="0" fillId="7" borderId="1" xfId="31" applyNumberFormat="1" applyFont="1" applyFill="1" applyBorder="1" applyAlignment="1">
      <alignment horizontal="center"/>
    </xf>
    <xf numFmtId="166" fontId="0" fillId="7" borderId="1" xfId="31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 horizontal="center"/>
    </xf>
    <xf numFmtId="3" fontId="17" fillId="7" borderId="1" xfId="0" applyNumberFormat="1" applyFont="1" applyFill="1" applyBorder="1" applyAlignment="1">
      <alignment horizontal="center"/>
    </xf>
    <xf numFmtId="3" fontId="17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/>
    </xf>
    <xf numFmtId="3" fontId="4" fillId="7" borderId="1" xfId="3" applyNumberFormat="1" applyFont="1" applyFill="1" applyBorder="1" applyAlignment="1">
      <alignment horizontal="right" vertical="center"/>
    </xf>
    <xf numFmtId="3" fontId="4" fillId="7" borderId="1" xfId="0" applyNumberFormat="1" applyFont="1" applyFill="1" applyBorder="1" applyAlignment="1">
      <alignment horizontal="right" vertical="center"/>
    </xf>
    <xf numFmtId="3" fontId="13" fillId="7" borderId="1" xfId="3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9" fontId="1" fillId="0" borderId="6" xfId="32" applyFont="1" applyFill="1" applyBorder="1"/>
    <xf numFmtId="0" fontId="1" fillId="0" borderId="3" xfId="0" applyFont="1" applyFill="1" applyBorder="1"/>
    <xf numFmtId="168" fontId="1" fillId="0" borderId="4" xfId="32" applyNumberFormat="1" applyFont="1" applyFill="1" applyBorder="1"/>
    <xf numFmtId="3" fontId="1" fillId="0" borderId="6" xfId="0" applyNumberFormat="1" applyFont="1" applyFill="1" applyBorder="1"/>
    <xf numFmtId="0" fontId="1" fillId="0" borderId="12" xfId="0" applyFont="1" applyFill="1" applyBorder="1"/>
    <xf numFmtId="9" fontId="1" fillId="0" borderId="13" xfId="32" applyFont="1" applyFill="1" applyBorder="1"/>
    <xf numFmtId="0" fontId="0" fillId="8" borderId="0" xfId="0" applyFill="1"/>
    <xf numFmtId="0" fontId="0" fillId="0" borderId="14" xfId="0" applyBorder="1"/>
    <xf numFmtId="49" fontId="0" fillId="0" borderId="0" xfId="0" applyNumberFormat="1"/>
    <xf numFmtId="0" fontId="1" fillId="8" borderId="1" xfId="0" applyFont="1" applyFill="1" applyBorder="1"/>
    <xf numFmtId="3" fontId="0" fillId="8" borderId="1" xfId="0" applyNumberFormat="1" applyFont="1" applyFill="1" applyBorder="1" applyAlignment="1">
      <alignment horizontal="center"/>
    </xf>
    <xf numFmtId="166" fontId="1" fillId="8" borderId="1" xfId="31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3" fontId="1" fillId="8" borderId="13" xfId="0" applyNumberFormat="1" applyFont="1" applyFill="1" applyBorder="1" applyProtection="1">
      <protection locked="0"/>
    </xf>
    <xf numFmtId="3" fontId="1" fillId="8" borderId="4" xfId="0" applyNumberFormat="1" applyFont="1" applyFill="1" applyBorder="1" applyProtection="1">
      <protection locked="0"/>
    </xf>
    <xf numFmtId="3" fontId="18" fillId="8" borderId="1" xfId="0" applyNumberFormat="1" applyFont="1" applyFill="1" applyBorder="1" applyProtection="1"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3" fontId="1" fillId="8" borderId="1" xfId="0" applyNumberFormat="1" applyFont="1" applyFill="1" applyBorder="1" applyProtection="1">
      <protection locked="0"/>
    </xf>
    <xf numFmtId="0" fontId="1" fillId="5" borderId="0" xfId="0" applyFont="1" applyFill="1" applyBorder="1" applyAlignment="1">
      <alignment wrapText="1"/>
    </xf>
    <xf numFmtId="3" fontId="1" fillId="8" borderId="0" xfId="0" applyNumberFormat="1" applyFont="1" applyFill="1" applyBorder="1" applyProtection="1">
      <protection locked="0"/>
    </xf>
    <xf numFmtId="3" fontId="1" fillId="8" borderId="6" xfId="0" applyNumberFormat="1" applyFont="1" applyFill="1" applyBorder="1" applyProtection="1">
      <protection locked="0"/>
    </xf>
    <xf numFmtId="0" fontId="20" fillId="0" borderId="0" xfId="0" applyFont="1" applyFill="1"/>
    <xf numFmtId="0" fontId="18" fillId="0" borderId="0" xfId="0" applyFont="1" applyFill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167" fontId="1" fillId="8" borderId="0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0" fontId="9" fillId="0" borderId="2" xfId="0" applyFont="1" applyBorder="1" applyAlignment="1">
      <alignment horizontal="center" vertical="center"/>
    </xf>
  </cellXfs>
  <cellStyles count="34">
    <cellStyle name="Гиперссылка" xfId="2" builtinId="8"/>
    <cellStyle name="Обычный" xfId="0" builtinId="0"/>
    <cellStyle name="Обычный 2" xfId="1"/>
    <cellStyle name="Обычный 3" xfId="3"/>
    <cellStyle name="Обычный 4" xfId="22"/>
    <cellStyle name="Обычный_Ust-Kut 1" xfId="33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Процентный" xfId="32" builtinId="5"/>
    <cellStyle name="Финансовый" xfId="31" builtinId="3"/>
  </cellStyles>
  <dxfs count="0"/>
  <tableStyles count="0" defaultTableStyle="TableStyleMedium2" defaultPivotStyle="PivotStyleLight16"/>
  <colors>
    <mruColors>
      <color rgb="FF99FF99"/>
      <color rgb="FFFFFFCC"/>
      <color rgb="FFC0C0C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8530210671751849"/>
          <c:y val="4.043646642071838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01555857121292E-2"/>
          <c:y val="9.1089881247361559E-2"/>
          <c:w val="0.92326336073073323"/>
          <c:h val="0.876037112493805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'БП запуска Пекарни'!$A$84</c:f>
              <c:strCache>
                <c:ptCount val="1"/>
                <c:pt idx="0">
                  <c:v>Прибыль нарастающим итогом</c:v>
                </c:pt>
              </c:strCache>
            </c:strRef>
          </c:tx>
          <c:invertIfNegative val="0"/>
          <c:val>
            <c:numRef>
              <c:f>'БП запуска Пекарни'!$B$84:$AK$84</c:f>
              <c:numCache>
                <c:formatCode>#,##0</c:formatCode>
                <c:ptCount val="36"/>
                <c:pt idx="0">
                  <c:v>-1692000</c:v>
                </c:pt>
                <c:pt idx="1">
                  <c:v>-1413500</c:v>
                </c:pt>
                <c:pt idx="2">
                  <c:v>-1176000</c:v>
                </c:pt>
                <c:pt idx="3">
                  <c:v>-984500</c:v>
                </c:pt>
                <c:pt idx="4">
                  <c:v>-802575</c:v>
                </c:pt>
                <c:pt idx="5">
                  <c:v>-620171.25</c:v>
                </c:pt>
                <c:pt idx="6">
                  <c:v>-437791.4375</c:v>
                </c:pt>
                <c:pt idx="7">
                  <c:v>-255410.42812499998</c:v>
                </c:pt>
                <c:pt idx="8">
                  <c:v>-73029.478593750042</c:v>
                </c:pt>
                <c:pt idx="9">
                  <c:v>109351.47392968752</c:v>
                </c:pt>
                <c:pt idx="10">
                  <c:v>291732.42630351568</c:v>
                </c:pt>
                <c:pt idx="11">
                  <c:v>474113.37868482433</c:v>
                </c:pt>
                <c:pt idx="12">
                  <c:v>654494.33106575883</c:v>
                </c:pt>
                <c:pt idx="13">
                  <c:v>834975.28344671207</c:v>
                </c:pt>
                <c:pt idx="14">
                  <c:v>1017451.2358276644</c:v>
                </c:pt>
                <c:pt idx="15">
                  <c:v>1199827.4382086168</c:v>
                </c:pt>
                <c:pt idx="16">
                  <c:v>1382208.628089569</c:v>
                </c:pt>
                <c:pt idx="17">
                  <c:v>1564589.5685955214</c:v>
                </c:pt>
                <c:pt idx="18">
                  <c:v>1746970.5215702238</c:v>
                </c:pt>
                <c:pt idx="19">
                  <c:v>1929351.4739214887</c:v>
                </c:pt>
                <c:pt idx="20">
                  <c:v>2111732.4263039255</c:v>
                </c:pt>
                <c:pt idx="21">
                  <c:v>2294113.3786848038</c:v>
                </c:pt>
                <c:pt idx="22">
                  <c:v>2476494.33106576</c:v>
                </c:pt>
                <c:pt idx="23">
                  <c:v>2658875.2834467124</c:v>
                </c:pt>
                <c:pt idx="24">
                  <c:v>2841256.2358276648</c:v>
                </c:pt>
                <c:pt idx="25">
                  <c:v>3021637.1882086173</c:v>
                </c:pt>
                <c:pt idx="26">
                  <c:v>3202118.1405895697</c:v>
                </c:pt>
                <c:pt idx="27">
                  <c:v>3384594.0929705221</c:v>
                </c:pt>
                <c:pt idx="28">
                  <c:v>3566970.2953514745</c:v>
                </c:pt>
                <c:pt idx="29">
                  <c:v>3749351.4852324268</c:v>
                </c:pt>
                <c:pt idx="30">
                  <c:v>3931732.4257383794</c:v>
                </c:pt>
                <c:pt idx="31">
                  <c:v>4114113.3787130816</c:v>
                </c:pt>
                <c:pt idx="32">
                  <c:v>4296494.3310643462</c:v>
                </c:pt>
                <c:pt idx="33">
                  <c:v>4478875.2834467832</c:v>
                </c:pt>
                <c:pt idx="34">
                  <c:v>4661256.2358276611</c:v>
                </c:pt>
                <c:pt idx="35">
                  <c:v>4843637.1882086173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7317888"/>
        <c:axId val="167319424"/>
        <c:axId val="0"/>
      </c:bar3DChart>
      <c:catAx>
        <c:axId val="16731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7319424"/>
        <c:crosses val="autoZero"/>
        <c:auto val="1"/>
        <c:lblAlgn val="ctr"/>
        <c:lblOffset val="100"/>
        <c:noMultiLvlLbl val="0"/>
      </c:catAx>
      <c:valAx>
        <c:axId val="167319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1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Прибыль нарастающим итогом - быстрый график</a:t>
            </a:r>
          </a:p>
          <a:p>
            <a:pPr>
              <a:defRPr/>
            </a:pPr>
            <a:r>
              <a:rPr lang="ru-RU"/>
              <a:t> (крупный график ниже под расчетами)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113206215924308E-2"/>
          <c:y val="0.23403641434166864"/>
          <c:w val="0.90093314924114243"/>
          <c:h val="0.73504965342904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'БП запуска Пекарни'!$A$84</c:f>
              <c:strCache>
                <c:ptCount val="1"/>
                <c:pt idx="0">
                  <c:v>Прибыль нарастающим итогом</c:v>
                </c:pt>
              </c:strCache>
            </c:strRef>
          </c:tx>
          <c:invertIfNegative val="0"/>
          <c:val>
            <c:numRef>
              <c:f>'БП запуска Пекарни'!$B$84:$AK$84</c:f>
              <c:numCache>
                <c:formatCode>#,##0</c:formatCode>
                <c:ptCount val="36"/>
                <c:pt idx="0">
                  <c:v>-1692000</c:v>
                </c:pt>
                <c:pt idx="1">
                  <c:v>-1413500</c:v>
                </c:pt>
                <c:pt idx="2">
                  <c:v>-1176000</c:v>
                </c:pt>
                <c:pt idx="3">
                  <c:v>-984500</c:v>
                </c:pt>
                <c:pt idx="4">
                  <c:v>-802575</c:v>
                </c:pt>
                <c:pt idx="5">
                  <c:v>-620171.25</c:v>
                </c:pt>
                <c:pt idx="6">
                  <c:v>-437791.4375</c:v>
                </c:pt>
                <c:pt idx="7">
                  <c:v>-255410.42812499998</c:v>
                </c:pt>
                <c:pt idx="8">
                  <c:v>-73029.478593750042</c:v>
                </c:pt>
                <c:pt idx="9">
                  <c:v>109351.47392968752</c:v>
                </c:pt>
                <c:pt idx="10">
                  <c:v>291732.42630351568</c:v>
                </c:pt>
                <c:pt idx="11">
                  <c:v>474113.37868482433</c:v>
                </c:pt>
                <c:pt idx="12">
                  <c:v>654494.33106575883</c:v>
                </c:pt>
                <c:pt idx="13">
                  <c:v>834975.28344671207</c:v>
                </c:pt>
                <c:pt idx="14">
                  <c:v>1017451.2358276644</c:v>
                </c:pt>
                <c:pt idx="15">
                  <c:v>1199827.4382086168</c:v>
                </c:pt>
                <c:pt idx="16">
                  <c:v>1382208.628089569</c:v>
                </c:pt>
                <c:pt idx="17">
                  <c:v>1564589.5685955214</c:v>
                </c:pt>
                <c:pt idx="18">
                  <c:v>1746970.5215702238</c:v>
                </c:pt>
                <c:pt idx="19">
                  <c:v>1929351.4739214887</c:v>
                </c:pt>
                <c:pt idx="20">
                  <c:v>2111732.4263039255</c:v>
                </c:pt>
                <c:pt idx="21">
                  <c:v>2294113.3786848038</c:v>
                </c:pt>
                <c:pt idx="22">
                  <c:v>2476494.33106576</c:v>
                </c:pt>
                <c:pt idx="23">
                  <c:v>2658875.2834467124</c:v>
                </c:pt>
                <c:pt idx="24">
                  <c:v>2841256.2358276648</c:v>
                </c:pt>
                <c:pt idx="25">
                  <c:v>3021637.1882086173</c:v>
                </c:pt>
                <c:pt idx="26">
                  <c:v>3202118.1405895697</c:v>
                </c:pt>
                <c:pt idx="27">
                  <c:v>3384594.0929705221</c:v>
                </c:pt>
                <c:pt idx="28">
                  <c:v>3566970.2953514745</c:v>
                </c:pt>
                <c:pt idx="29">
                  <c:v>3749351.4852324268</c:v>
                </c:pt>
                <c:pt idx="30">
                  <c:v>3931732.4257383794</c:v>
                </c:pt>
                <c:pt idx="31">
                  <c:v>4114113.3787130816</c:v>
                </c:pt>
                <c:pt idx="32">
                  <c:v>4296494.3310643462</c:v>
                </c:pt>
                <c:pt idx="33">
                  <c:v>4478875.2834467832</c:v>
                </c:pt>
                <c:pt idx="34">
                  <c:v>4661256.2358276611</c:v>
                </c:pt>
                <c:pt idx="35">
                  <c:v>4843637.1882086173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18720"/>
        <c:axId val="167120256"/>
      </c:barChart>
      <c:catAx>
        <c:axId val="167118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120256"/>
        <c:crosses val="autoZero"/>
        <c:auto val="1"/>
        <c:lblAlgn val="ctr"/>
        <c:lblOffset val="100"/>
        <c:noMultiLvlLbl val="0"/>
      </c:catAx>
      <c:valAx>
        <c:axId val="1671202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6711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260939</xdr:colOff>
      <xdr:row>0</xdr:row>
      <xdr:rowOff>0</xdr:rowOff>
    </xdr:from>
    <xdr:to>
      <xdr:col>6</xdr:col>
      <xdr:colOff>580460</xdr:colOff>
      <xdr:row>11</xdr:row>
      <xdr:rowOff>117823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82"/>
        <a:stretch/>
      </xdr:blipFill>
      <xdr:spPr>
        <a:xfrm>
          <a:off x="6715527" y="0"/>
          <a:ext cx="2237968" cy="2341070"/>
        </a:xfrm>
        <a:prstGeom prst="rect">
          <a:avLst/>
        </a:prstGeom>
      </xdr:spPr>
    </xdr:pic>
    <xdr:clientData/>
  </xdr:twoCellAnchor>
  <xdr:twoCellAnchor>
    <xdr:from>
      <xdr:col>1</xdr:col>
      <xdr:colOff>522522</xdr:colOff>
      <xdr:row>95</xdr:row>
      <xdr:rowOff>92529</xdr:rowOff>
    </xdr:from>
    <xdr:to>
      <xdr:col>41</xdr:col>
      <xdr:colOff>32657</xdr:colOff>
      <xdr:row>124</xdr:row>
      <xdr:rowOff>174172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936173</xdr:colOff>
      <xdr:row>9</xdr:row>
      <xdr:rowOff>130627</xdr:rowOff>
    </xdr:from>
    <xdr:to>
      <xdr:col>15</xdr:col>
      <xdr:colOff>348343</xdr:colOff>
      <xdr:row>41</xdr:row>
      <xdr:rowOff>141513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tabSelected="1" zoomScale="85" zoomScaleNormal="85" workbookViewId="0">
      <pane xSplit="1" topLeftCell="B1" activePane="topRight" state="frozen"/>
      <selection pane="topRight" activeCell="D9" sqref="D9"/>
    </sheetView>
  </sheetViews>
  <sheetFormatPr defaultRowHeight="14.4"/>
  <cols>
    <col min="1" max="1" width="50.5546875" bestFit="1" customWidth="1"/>
    <col min="2" max="2" width="11.6640625" customWidth="1"/>
    <col min="3" max="3" width="14.109375" bestFit="1" customWidth="1"/>
    <col min="4" max="4" width="17.77734375" bestFit="1" customWidth="1"/>
    <col min="5" max="37" width="14" bestFit="1" customWidth="1"/>
    <col min="38" max="38" width="15.109375" bestFit="1" customWidth="1"/>
    <col min="39" max="39" width="12.6640625" bestFit="1" customWidth="1"/>
    <col min="40" max="40" width="11.33203125" customWidth="1"/>
  </cols>
  <sheetData>
    <row r="1" spans="1:12" ht="15" thickBot="1">
      <c r="A1" s="117"/>
      <c r="B1" s="119" t="s">
        <v>85</v>
      </c>
    </row>
    <row r="2" spans="1:12" ht="15" thickBot="1">
      <c r="A2" s="118"/>
      <c r="B2" s="119" t="s">
        <v>86</v>
      </c>
    </row>
    <row r="4" spans="1:12" s="23" customFormat="1" ht="21.6" thickBot="1">
      <c r="A4" s="22" t="s">
        <v>57</v>
      </c>
      <c r="G4" s="133"/>
      <c r="H4" s="133"/>
      <c r="I4" s="133"/>
      <c r="J4" s="133"/>
      <c r="K4" s="133"/>
      <c r="L4" s="133"/>
    </row>
    <row r="5" spans="1:12" s="10" customFormat="1" ht="15" thickBot="1">
      <c r="A5" s="31" t="s">
        <v>79</v>
      </c>
      <c r="B5" s="125">
        <v>1200000</v>
      </c>
      <c r="G5" s="26"/>
      <c r="H5" s="26"/>
      <c r="I5" s="26"/>
      <c r="J5" s="26"/>
      <c r="K5" s="26"/>
      <c r="L5" s="26"/>
    </row>
    <row r="6" spans="1:12" s="23" customFormat="1" ht="21.6" thickBot="1">
      <c r="A6" s="22"/>
      <c r="G6" s="133"/>
      <c r="H6" s="133"/>
      <c r="I6" s="133"/>
      <c r="J6" s="133"/>
      <c r="K6" s="133"/>
      <c r="L6" s="133"/>
    </row>
    <row r="7" spans="1:12" s="10" customFormat="1">
      <c r="A7" s="28" t="s">
        <v>56</v>
      </c>
      <c r="B7" s="126">
        <v>1200000</v>
      </c>
      <c r="G7" s="26"/>
      <c r="H7" s="26"/>
      <c r="I7" s="26"/>
      <c r="J7" s="26"/>
      <c r="K7" s="26"/>
      <c r="L7" s="26"/>
    </row>
    <row r="8" spans="1:12" s="10" customFormat="1" ht="15" thickBot="1">
      <c r="A8" s="110" t="s">
        <v>83</v>
      </c>
      <c r="B8" s="111">
        <v>0.5</v>
      </c>
      <c r="G8" s="26"/>
      <c r="H8" s="26"/>
      <c r="I8" s="26"/>
      <c r="J8" s="26"/>
      <c r="K8" s="26"/>
      <c r="L8" s="26"/>
    </row>
    <row r="9" spans="1:12" s="26" customFormat="1" ht="15" thickBot="1">
      <c r="B9" s="25"/>
    </row>
    <row r="10" spans="1:12" s="26" customFormat="1">
      <c r="A10" s="28" t="s">
        <v>77</v>
      </c>
      <c r="B10" s="126">
        <v>100000</v>
      </c>
    </row>
    <row r="11" spans="1:12" s="10" customFormat="1" ht="15" thickBot="1">
      <c r="A11" s="71" t="s">
        <v>90</v>
      </c>
      <c r="B11" s="132">
        <v>20000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26" customFormat="1" ht="15" thickBot="1">
      <c r="A12" s="70"/>
      <c r="B12" s="72"/>
    </row>
    <row r="13" spans="1:12" s="10" customFormat="1">
      <c r="A13" s="73" t="s">
        <v>66</v>
      </c>
      <c r="B13" s="74" t="s">
        <v>59</v>
      </c>
      <c r="C13" s="75" t="s">
        <v>60</v>
      </c>
      <c r="D13" s="75" t="s">
        <v>58</v>
      </c>
      <c r="E13" s="75" t="s">
        <v>64</v>
      </c>
      <c r="F13" s="76" t="s">
        <v>65</v>
      </c>
      <c r="G13" s="26"/>
      <c r="H13" s="26"/>
      <c r="I13" s="26"/>
      <c r="J13" s="26"/>
      <c r="K13" s="26"/>
      <c r="L13" s="26"/>
    </row>
    <row r="14" spans="1:12" s="21" customFormat="1" ht="12">
      <c r="A14" s="77" t="s">
        <v>32</v>
      </c>
      <c r="B14" s="78">
        <f>C14*D14</f>
        <v>100000</v>
      </c>
      <c r="C14" s="127">
        <v>50000</v>
      </c>
      <c r="D14" s="128">
        <v>2</v>
      </c>
      <c r="E14" s="78">
        <f>B14*0.13</f>
        <v>13000</v>
      </c>
      <c r="F14" s="80">
        <f>B14-E14</f>
        <v>87000</v>
      </c>
      <c r="G14" s="134"/>
      <c r="H14" s="134"/>
      <c r="I14" s="134"/>
      <c r="J14" s="134"/>
      <c r="K14" s="134"/>
      <c r="L14" s="134"/>
    </row>
    <row r="15" spans="1:12" s="21" customFormat="1" ht="12">
      <c r="A15" s="81" t="s">
        <v>69</v>
      </c>
      <c r="B15" s="78">
        <f>SUM(B14:B14)</f>
        <v>100000</v>
      </c>
      <c r="C15" s="79"/>
      <c r="D15" s="79"/>
      <c r="E15" s="82">
        <f>E14</f>
        <v>13000</v>
      </c>
      <c r="F15" s="83">
        <f>SUM(F14:F14)</f>
        <v>87000</v>
      </c>
      <c r="G15" s="134"/>
      <c r="H15" s="134"/>
      <c r="I15" s="134"/>
      <c r="J15" s="134"/>
      <c r="K15" s="134"/>
      <c r="L15" s="134"/>
    </row>
    <row r="16" spans="1:12" s="10" customFormat="1">
      <c r="A16" s="69" t="s">
        <v>71</v>
      </c>
      <c r="B16" s="84">
        <f>B17+B18</f>
        <v>43000</v>
      </c>
      <c r="C16" s="85" t="s">
        <v>63</v>
      </c>
      <c r="D16" s="86"/>
      <c r="E16" s="87"/>
      <c r="F16" s="88"/>
      <c r="G16" s="26"/>
      <c r="H16" s="26"/>
      <c r="I16" s="26"/>
      <c r="J16" s="26"/>
      <c r="K16" s="26"/>
      <c r="L16" s="26"/>
    </row>
    <row r="17" spans="1:12" s="21" customFormat="1" ht="12">
      <c r="A17" s="77" t="s">
        <v>61</v>
      </c>
      <c r="B17" s="78">
        <f>E15</f>
        <v>13000</v>
      </c>
      <c r="C17" s="89">
        <v>0.13</v>
      </c>
      <c r="D17" s="90"/>
      <c r="E17" s="90"/>
      <c r="F17" s="91"/>
      <c r="G17" s="134"/>
      <c r="H17" s="134"/>
      <c r="I17" s="134"/>
      <c r="J17" s="134"/>
      <c r="K17" s="134"/>
      <c r="L17" s="134"/>
    </row>
    <row r="18" spans="1:12" s="21" customFormat="1" ht="12">
      <c r="A18" s="77" t="s">
        <v>62</v>
      </c>
      <c r="B18" s="78">
        <f>B15*C18</f>
        <v>30000</v>
      </c>
      <c r="C18" s="89">
        <v>0.3</v>
      </c>
      <c r="D18" s="90"/>
      <c r="E18" s="90"/>
      <c r="F18" s="91"/>
      <c r="G18" s="134"/>
      <c r="H18" s="134"/>
      <c r="I18" s="134"/>
      <c r="J18" s="134"/>
      <c r="K18" s="134"/>
      <c r="L18" s="134"/>
    </row>
    <row r="19" spans="1:12" s="10" customFormat="1">
      <c r="A19" s="69" t="s">
        <v>67</v>
      </c>
      <c r="B19" s="53" t="s">
        <v>59</v>
      </c>
      <c r="C19" s="85" t="s">
        <v>60</v>
      </c>
      <c r="D19" s="85" t="s">
        <v>58</v>
      </c>
      <c r="E19" s="85" t="s">
        <v>64</v>
      </c>
      <c r="F19" s="92" t="s">
        <v>65</v>
      </c>
      <c r="G19" s="26"/>
      <c r="H19" s="26"/>
      <c r="I19" s="26"/>
      <c r="J19" s="26"/>
      <c r="K19" s="26"/>
      <c r="L19" s="26"/>
    </row>
    <row r="20" spans="1:12" s="21" customFormat="1" ht="12">
      <c r="A20" s="77" t="s">
        <v>84</v>
      </c>
      <c r="B20" s="78">
        <f>C20*D20</f>
        <v>0</v>
      </c>
      <c r="C20" s="127">
        <v>50000</v>
      </c>
      <c r="D20" s="79">
        <v>0</v>
      </c>
      <c r="E20" s="78">
        <f>B20-(B20*0.87)</f>
        <v>0</v>
      </c>
      <c r="F20" s="80">
        <f>B20-E20</f>
        <v>0</v>
      </c>
      <c r="G20" s="134"/>
      <c r="H20" s="134"/>
      <c r="I20" s="134"/>
      <c r="J20" s="134"/>
      <c r="K20" s="134"/>
      <c r="L20" s="134"/>
    </row>
    <row r="21" spans="1:12" s="21" customFormat="1" ht="12">
      <c r="A21" s="77" t="s">
        <v>91</v>
      </c>
      <c r="B21" s="78">
        <f>C21*D21</f>
        <v>0</v>
      </c>
      <c r="C21" s="127">
        <v>20000</v>
      </c>
      <c r="D21" s="79">
        <v>0</v>
      </c>
      <c r="E21" s="78">
        <f>B21-(B21*0.87)</f>
        <v>0</v>
      </c>
      <c r="F21" s="80">
        <f>B21-E21</f>
        <v>0</v>
      </c>
      <c r="G21" s="134"/>
      <c r="H21" s="134"/>
      <c r="I21" s="134"/>
      <c r="J21" s="134"/>
      <c r="K21" s="134"/>
      <c r="L21" s="134"/>
    </row>
    <row r="22" spans="1:12" s="21" customFormat="1" ht="12">
      <c r="A22" s="81" t="s">
        <v>69</v>
      </c>
      <c r="B22" s="78">
        <f>SUM(B20:B21)</f>
        <v>0</v>
      </c>
      <c r="C22" s="79"/>
      <c r="D22" s="79"/>
      <c r="E22" s="82">
        <f>SUM(E20:E21)</f>
        <v>0</v>
      </c>
      <c r="F22" s="83">
        <f>SUM(F20:F21)</f>
        <v>0</v>
      </c>
      <c r="G22" s="134"/>
      <c r="H22" s="134"/>
      <c r="I22" s="134"/>
      <c r="J22" s="134"/>
      <c r="K22" s="134"/>
      <c r="L22" s="134"/>
    </row>
    <row r="23" spans="1:12" s="10" customFormat="1">
      <c r="A23" s="69" t="s">
        <v>72</v>
      </c>
      <c r="B23" s="84">
        <f>B24+B25</f>
        <v>0</v>
      </c>
      <c r="C23" s="85" t="s">
        <v>63</v>
      </c>
      <c r="D23" s="86"/>
      <c r="E23" s="87"/>
      <c r="F23" s="88"/>
      <c r="G23" s="26"/>
      <c r="H23" s="26"/>
      <c r="I23" s="26"/>
      <c r="J23" s="26"/>
      <c r="K23" s="26"/>
      <c r="L23" s="26"/>
    </row>
    <row r="24" spans="1:12" s="21" customFormat="1" ht="12">
      <c r="A24" s="77" t="s">
        <v>61</v>
      </c>
      <c r="B24" s="78">
        <f>E22</f>
        <v>0</v>
      </c>
      <c r="C24" s="89">
        <v>0.13</v>
      </c>
      <c r="D24" s="90"/>
      <c r="E24" s="90"/>
      <c r="F24" s="91"/>
      <c r="G24" s="134"/>
      <c r="H24" s="134"/>
      <c r="I24" s="134"/>
      <c r="J24" s="134"/>
      <c r="K24" s="134"/>
      <c r="L24" s="134"/>
    </row>
    <row r="25" spans="1:12" s="21" customFormat="1" ht="12">
      <c r="A25" s="77" t="s">
        <v>62</v>
      </c>
      <c r="B25" s="78">
        <f>B22*C25</f>
        <v>0</v>
      </c>
      <c r="C25" s="89">
        <v>0.3</v>
      </c>
      <c r="D25" s="90"/>
      <c r="E25" s="90"/>
      <c r="F25" s="91"/>
      <c r="G25" s="134"/>
      <c r="H25" s="134"/>
      <c r="I25" s="134"/>
      <c r="J25" s="134"/>
      <c r="K25" s="134"/>
      <c r="L25" s="134"/>
    </row>
    <row r="26" spans="1:12" s="10" customFormat="1">
      <c r="A26" s="93" t="s">
        <v>68</v>
      </c>
      <c r="B26" s="84">
        <f>B15+B22</f>
        <v>100000</v>
      </c>
      <c r="C26" s="84"/>
      <c r="D26" s="84"/>
      <c r="E26" s="84"/>
      <c r="F26" s="84">
        <f>F15+F22</f>
        <v>87000</v>
      </c>
      <c r="G26" s="26"/>
      <c r="H26" s="26"/>
      <c r="I26" s="26"/>
      <c r="J26" s="26"/>
      <c r="K26" s="26"/>
      <c r="L26" s="26"/>
    </row>
    <row r="27" spans="1:12" s="10" customFormat="1">
      <c r="A27" s="93" t="s">
        <v>73</v>
      </c>
      <c r="B27" s="84">
        <f>B17+B24</f>
        <v>13000</v>
      </c>
      <c r="C27" s="135"/>
      <c r="D27" s="135"/>
      <c r="E27" s="135"/>
      <c r="F27" s="135"/>
      <c r="G27" s="135"/>
      <c r="H27" s="136"/>
      <c r="I27" s="26"/>
      <c r="J27" s="26"/>
      <c r="K27" s="26"/>
      <c r="L27" s="26"/>
    </row>
    <row r="28" spans="1:12" s="10" customFormat="1">
      <c r="A28" s="93" t="s">
        <v>74</v>
      </c>
      <c r="B28" s="84">
        <f>B18+B25</f>
        <v>30000</v>
      </c>
      <c r="C28" s="135"/>
      <c r="D28" s="135"/>
      <c r="E28" s="135"/>
      <c r="F28" s="135"/>
      <c r="G28" s="135"/>
      <c r="H28" s="136"/>
      <c r="I28" s="26"/>
      <c r="J28" s="26"/>
      <c r="K28" s="26"/>
      <c r="L28" s="26"/>
    </row>
    <row r="29" spans="1:12" ht="15" thickBot="1">
      <c r="A29" s="94" t="s">
        <v>75</v>
      </c>
      <c r="B29" s="95">
        <f>B27+B28</f>
        <v>43000</v>
      </c>
      <c r="C29" s="137"/>
      <c r="D29" s="137"/>
      <c r="E29" s="137"/>
      <c r="F29" s="137"/>
      <c r="G29" s="137"/>
      <c r="H29" s="137"/>
      <c r="I29" s="11"/>
      <c r="J29" s="11"/>
      <c r="K29" s="11"/>
      <c r="L29" s="11"/>
    </row>
    <row r="30" spans="1:12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>
      <c r="A31" s="29" t="s">
        <v>76</v>
      </c>
      <c r="B31" s="129"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9" customFormat="1">
      <c r="A32" s="27" t="s">
        <v>37</v>
      </c>
      <c r="B32" s="129">
        <v>0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1:38" s="19" customFormat="1">
      <c r="A33" s="27" t="s">
        <v>38</v>
      </c>
      <c r="B33" s="129">
        <v>0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1:38" s="19" customFormat="1">
      <c r="A34" s="30" t="s">
        <v>39</v>
      </c>
      <c r="B34" s="129">
        <v>2000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</row>
    <row r="35" spans="1:38" s="19" customFormat="1">
      <c r="A35" s="130" t="s">
        <v>89</v>
      </c>
      <c r="B35" s="131">
        <v>500</v>
      </c>
      <c r="G35" s="138"/>
      <c r="H35" s="138"/>
      <c r="I35" s="138"/>
      <c r="J35" s="138"/>
      <c r="K35" s="138"/>
      <c r="L35" s="138"/>
    </row>
    <row r="36" spans="1:38" s="19" customFormat="1">
      <c r="A36" s="130" t="s">
        <v>95</v>
      </c>
      <c r="B36" s="139">
        <v>5.0000000000000001E-3</v>
      </c>
      <c r="G36" s="138"/>
      <c r="H36" s="138"/>
      <c r="I36" s="138"/>
      <c r="J36" s="138"/>
      <c r="K36" s="138"/>
      <c r="L36" s="138"/>
    </row>
    <row r="37" spans="1:38" s="19" customFormat="1">
      <c r="A37" s="130" t="s">
        <v>96</v>
      </c>
      <c r="B37" s="140">
        <v>5000</v>
      </c>
      <c r="G37" s="138"/>
      <c r="H37" s="138"/>
      <c r="I37" s="138"/>
      <c r="J37" s="138"/>
      <c r="K37" s="138"/>
      <c r="L37" s="138"/>
    </row>
    <row r="38" spans="1:38" s="19" customFormat="1">
      <c r="A38" s="130" t="s">
        <v>97</v>
      </c>
      <c r="B38" s="140">
        <v>2000</v>
      </c>
      <c r="G38" s="138"/>
      <c r="H38" s="138"/>
      <c r="I38" s="138"/>
      <c r="J38" s="138"/>
      <c r="K38" s="138"/>
      <c r="L38" s="138"/>
    </row>
    <row r="39" spans="1:38" s="19" customFormat="1">
      <c r="A39" s="130" t="s">
        <v>98</v>
      </c>
      <c r="B39" s="140"/>
      <c r="G39" s="138"/>
      <c r="H39" s="138"/>
      <c r="I39" s="138"/>
      <c r="J39" s="138"/>
      <c r="K39" s="138"/>
      <c r="L39" s="138"/>
    </row>
    <row r="40" spans="1:38" s="19" customFormat="1">
      <c r="A40" s="130" t="s">
        <v>100</v>
      </c>
      <c r="B40" s="139">
        <v>0.01</v>
      </c>
      <c r="G40" s="138"/>
      <c r="H40" s="138"/>
      <c r="I40" s="138"/>
      <c r="J40" s="138"/>
      <c r="K40" s="138"/>
      <c r="L40" s="138"/>
    </row>
    <row r="41" spans="1:38" s="19" customFormat="1">
      <c r="A41" s="130" t="s">
        <v>99</v>
      </c>
      <c r="B41" s="140">
        <v>15000</v>
      </c>
      <c r="G41" s="138"/>
      <c r="H41" s="138"/>
      <c r="I41" s="138"/>
      <c r="J41" s="138"/>
      <c r="K41" s="138"/>
      <c r="L41" s="138"/>
    </row>
    <row r="42" spans="1:38" s="19" customFormat="1" ht="15" thickBot="1">
      <c r="B42" s="20"/>
      <c r="G42" s="138"/>
      <c r="H42" s="138"/>
      <c r="I42" s="138"/>
      <c r="J42" s="138"/>
      <c r="K42" s="138"/>
      <c r="L42" s="138"/>
    </row>
    <row r="43" spans="1:38" s="19" customFormat="1">
      <c r="A43" s="112" t="s">
        <v>55</v>
      </c>
      <c r="B43" s="113">
        <v>46000</v>
      </c>
    </row>
    <row r="44" spans="1:38" s="19" customFormat="1" ht="15" thickBot="1">
      <c r="A44" s="110" t="s">
        <v>78</v>
      </c>
      <c r="B44" s="114">
        <v>370000</v>
      </c>
    </row>
    <row r="45" spans="1:38" s="19" customFormat="1" ht="15" thickBot="1">
      <c r="B45" s="20"/>
    </row>
    <row r="46" spans="1:38" s="19" customFormat="1" ht="15" thickBot="1">
      <c r="A46" s="115" t="s">
        <v>70</v>
      </c>
      <c r="B46" s="116">
        <v>1</v>
      </c>
    </row>
    <row r="47" spans="1:38" s="19" customFormat="1">
      <c r="B47" s="24"/>
    </row>
    <row r="48" spans="1:38" s="17" customFormat="1" ht="13.8">
      <c r="A48" s="16" t="s">
        <v>44</v>
      </c>
      <c r="B48" s="96"/>
      <c r="C48" s="97">
        <f>(C57-C59)/C57</f>
        <v>0.23208333333333334</v>
      </c>
      <c r="D48" s="97">
        <f t="shared" ref="D48:AL48" si="0">(D82-D59)/D82</f>
        <v>0.19791666666666666</v>
      </c>
      <c r="E48" s="97">
        <f t="shared" si="0"/>
        <v>0.19791666666666666</v>
      </c>
      <c r="F48" s="97">
        <f t="shared" si="0"/>
        <v>0.18993750000000001</v>
      </c>
      <c r="G48" s="97">
        <f t="shared" si="0"/>
        <v>0.19033645833333335</v>
      </c>
      <c r="H48" s="97">
        <f t="shared" si="0"/>
        <v>0.19031651041666667</v>
      </c>
      <c r="I48" s="97">
        <f t="shared" si="0"/>
        <v>0.19031750781250001</v>
      </c>
      <c r="J48" s="97">
        <f t="shared" si="0"/>
        <v>0.19031745794270827</v>
      </c>
      <c r="K48" s="97">
        <f t="shared" si="0"/>
        <v>0.19031746043619796</v>
      </c>
      <c r="L48" s="97">
        <f t="shared" si="0"/>
        <v>0.19031746031152347</v>
      </c>
      <c r="M48" s="97">
        <f t="shared" si="0"/>
        <v>0.1903174603177572</v>
      </c>
      <c r="N48" s="97">
        <f t="shared" si="0"/>
        <v>0.18865079365077875</v>
      </c>
      <c r="O48" s="97">
        <f t="shared" si="0"/>
        <v>0.1887341269841277</v>
      </c>
      <c r="P48" s="97">
        <f t="shared" si="0"/>
        <v>0.19039662698412693</v>
      </c>
      <c r="Q48" s="97">
        <f t="shared" si="0"/>
        <v>0.19031350198412703</v>
      </c>
      <c r="R48" s="97">
        <f t="shared" si="0"/>
        <v>0.19031765823412697</v>
      </c>
      <c r="S48" s="97">
        <f t="shared" si="0"/>
        <v>0.19031745042162695</v>
      </c>
      <c r="T48" s="97">
        <f t="shared" si="0"/>
        <v>0.19031746081225195</v>
      </c>
      <c r="U48" s="97">
        <f t="shared" si="0"/>
        <v>0.19031746029272073</v>
      </c>
      <c r="V48" s="97">
        <f t="shared" si="0"/>
        <v>0.19031746031869726</v>
      </c>
      <c r="W48" s="97">
        <f t="shared" si="0"/>
        <v>0.19031746031739846</v>
      </c>
      <c r="X48" s="97">
        <f t="shared" si="0"/>
        <v>0.19031746031746347</v>
      </c>
      <c r="Y48" s="97">
        <f t="shared" si="0"/>
        <v>0.19031746031746016</v>
      </c>
      <c r="Z48" s="97">
        <f t="shared" si="0"/>
        <v>0.19031746031746036</v>
      </c>
      <c r="AA48" s="97">
        <f t="shared" si="0"/>
        <v>0.18865079365079368</v>
      </c>
      <c r="AB48" s="97">
        <f t="shared" si="0"/>
        <v>0.18873412698412703</v>
      </c>
      <c r="AC48" s="97">
        <f t="shared" si="0"/>
        <v>0.19039662698412702</v>
      </c>
      <c r="AD48" s="97">
        <f t="shared" si="0"/>
        <v>0.19031350198412703</v>
      </c>
      <c r="AE48" s="97">
        <f t="shared" si="0"/>
        <v>0.19031765823412697</v>
      </c>
      <c r="AF48" s="97">
        <f t="shared" si="0"/>
        <v>0.19031745042162695</v>
      </c>
      <c r="AG48" s="97">
        <f t="shared" si="0"/>
        <v>0.19031746081225195</v>
      </c>
      <c r="AH48" s="97">
        <f t="shared" si="0"/>
        <v>0.19031746029272073</v>
      </c>
      <c r="AI48" s="97">
        <f t="shared" si="0"/>
        <v>0.19031746031869726</v>
      </c>
      <c r="AJ48" s="97">
        <f t="shared" si="0"/>
        <v>0.19031746031739846</v>
      </c>
      <c r="AK48" s="97">
        <f t="shared" si="0"/>
        <v>0.19031746031746347</v>
      </c>
      <c r="AL48" s="97">
        <f t="shared" si="0"/>
        <v>0.18884850448115736</v>
      </c>
    </row>
    <row r="49" spans="1:38" s="17" customFormat="1" ht="13.8">
      <c r="A49" s="16" t="s">
        <v>45</v>
      </c>
      <c r="B49" s="98"/>
      <c r="C49" s="98">
        <f t="shared" ref="C49:AK49" si="1">C69/C57</f>
        <v>0.5</v>
      </c>
      <c r="D49" s="98">
        <f t="shared" si="1"/>
        <v>0.5</v>
      </c>
      <c r="E49" s="98">
        <f t="shared" si="1"/>
        <v>0.5</v>
      </c>
      <c r="F49" s="98">
        <f t="shared" si="1"/>
        <v>0.5</v>
      </c>
      <c r="G49" s="98">
        <f t="shared" si="1"/>
        <v>0.5</v>
      </c>
      <c r="H49" s="98">
        <f t="shared" si="1"/>
        <v>0.5</v>
      </c>
      <c r="I49" s="98">
        <f t="shared" si="1"/>
        <v>0.5</v>
      </c>
      <c r="J49" s="98">
        <f t="shared" si="1"/>
        <v>0.5</v>
      </c>
      <c r="K49" s="98">
        <f t="shared" si="1"/>
        <v>0.5</v>
      </c>
      <c r="L49" s="98">
        <f t="shared" si="1"/>
        <v>0.5</v>
      </c>
      <c r="M49" s="98">
        <f t="shared" si="1"/>
        <v>0.5</v>
      </c>
      <c r="N49" s="98">
        <f t="shared" si="1"/>
        <v>0.5</v>
      </c>
      <c r="O49" s="98">
        <f t="shared" si="1"/>
        <v>0.5</v>
      </c>
      <c r="P49" s="98">
        <f t="shared" si="1"/>
        <v>0.5</v>
      </c>
      <c r="Q49" s="98">
        <f t="shared" si="1"/>
        <v>0.5</v>
      </c>
      <c r="R49" s="98">
        <f t="shared" si="1"/>
        <v>0.5</v>
      </c>
      <c r="S49" s="98">
        <f t="shared" si="1"/>
        <v>0.5</v>
      </c>
      <c r="T49" s="98">
        <f t="shared" si="1"/>
        <v>0.5</v>
      </c>
      <c r="U49" s="98">
        <f t="shared" si="1"/>
        <v>0.5</v>
      </c>
      <c r="V49" s="98">
        <f t="shared" si="1"/>
        <v>0.5</v>
      </c>
      <c r="W49" s="98">
        <f t="shared" si="1"/>
        <v>0.5</v>
      </c>
      <c r="X49" s="98">
        <f t="shared" si="1"/>
        <v>0.5</v>
      </c>
      <c r="Y49" s="98">
        <f t="shared" si="1"/>
        <v>0.5</v>
      </c>
      <c r="Z49" s="98">
        <f t="shared" si="1"/>
        <v>0.5</v>
      </c>
      <c r="AA49" s="98">
        <f t="shared" si="1"/>
        <v>0.5</v>
      </c>
      <c r="AB49" s="98">
        <f t="shared" si="1"/>
        <v>0.5</v>
      </c>
      <c r="AC49" s="98">
        <f t="shared" si="1"/>
        <v>0.5</v>
      </c>
      <c r="AD49" s="98">
        <f t="shared" si="1"/>
        <v>0.5</v>
      </c>
      <c r="AE49" s="98">
        <f t="shared" si="1"/>
        <v>0.5</v>
      </c>
      <c r="AF49" s="98">
        <f t="shared" si="1"/>
        <v>0.5</v>
      </c>
      <c r="AG49" s="98">
        <f t="shared" si="1"/>
        <v>0.5</v>
      </c>
      <c r="AH49" s="98">
        <f t="shared" si="1"/>
        <v>0.5</v>
      </c>
      <c r="AI49" s="98">
        <f t="shared" si="1"/>
        <v>0.5</v>
      </c>
      <c r="AJ49" s="98">
        <f t="shared" si="1"/>
        <v>0.5</v>
      </c>
      <c r="AK49" s="98">
        <f t="shared" si="1"/>
        <v>0.5</v>
      </c>
      <c r="AL49" s="99"/>
    </row>
    <row r="50" spans="1:38" s="17" customFormat="1" ht="13.8">
      <c r="A50" s="16" t="s">
        <v>46</v>
      </c>
      <c r="B50" s="98"/>
      <c r="C50" s="98">
        <f t="shared" ref="C50:AK50" si="2">(C61+C64)/C57</f>
        <v>7.2499999999999995E-2</v>
      </c>
      <c r="D50" s="98">
        <f t="shared" si="2"/>
        <v>7.2499999999999995E-2</v>
      </c>
      <c r="E50" s="98">
        <f t="shared" si="2"/>
        <v>7.2499999999999995E-2</v>
      </c>
      <c r="F50" s="98">
        <f t="shared" si="2"/>
        <v>8.0479166666666671E-2</v>
      </c>
      <c r="G50" s="98">
        <f t="shared" si="2"/>
        <v>8.0080208333333333E-2</v>
      </c>
      <c r="H50" s="98">
        <f t="shared" si="2"/>
        <v>8.0100156249999999E-2</v>
      </c>
      <c r="I50" s="98">
        <f t="shared" si="2"/>
        <v>8.0099158854166672E-2</v>
      </c>
      <c r="J50" s="98">
        <f t="shared" si="2"/>
        <v>8.0099208723958343E-2</v>
      </c>
      <c r="K50" s="98">
        <f t="shared" si="2"/>
        <v>8.0099206230468747E-2</v>
      </c>
      <c r="L50" s="98">
        <f t="shared" si="2"/>
        <v>8.0099206355143227E-2</v>
      </c>
      <c r="M50" s="98">
        <f t="shared" si="2"/>
        <v>8.0099206348909505E-2</v>
      </c>
      <c r="N50" s="98">
        <f t="shared" si="2"/>
        <v>8.0099206349221186E-2</v>
      </c>
      <c r="O50" s="98">
        <f t="shared" si="2"/>
        <v>8.0015873015872277E-2</v>
      </c>
      <c r="P50" s="98">
        <f t="shared" si="2"/>
        <v>8.002003968253972E-2</v>
      </c>
      <c r="Q50" s="98">
        <f t="shared" si="2"/>
        <v>8.0103164682539682E-2</v>
      </c>
      <c r="R50" s="98">
        <f t="shared" si="2"/>
        <v>8.0099008432539684E-2</v>
      </c>
      <c r="S50" s="98">
        <f t="shared" si="2"/>
        <v>8.0099216245039684E-2</v>
      </c>
      <c r="T50" s="98">
        <f t="shared" si="2"/>
        <v>8.0099205854414685E-2</v>
      </c>
      <c r="U50" s="98">
        <f t="shared" si="2"/>
        <v>8.0099206373945922E-2</v>
      </c>
      <c r="V50" s="98">
        <f t="shared" si="2"/>
        <v>8.0099206347969382E-2</v>
      </c>
      <c r="W50" s="98">
        <f t="shared" si="2"/>
        <v>8.009920634926819E-2</v>
      </c>
      <c r="X50" s="98">
        <f t="shared" si="2"/>
        <v>8.0099206349203256E-2</v>
      </c>
      <c r="Y50" s="98">
        <f t="shared" si="2"/>
        <v>8.0099206349206503E-2</v>
      </c>
      <c r="Z50" s="98">
        <f t="shared" si="2"/>
        <v>8.0099206349206337E-2</v>
      </c>
      <c r="AA50" s="98">
        <f t="shared" si="2"/>
        <v>8.0099206349206351E-2</v>
      </c>
      <c r="AB50" s="98">
        <f t="shared" si="2"/>
        <v>8.0015873015873012E-2</v>
      </c>
      <c r="AC50" s="98">
        <f t="shared" si="2"/>
        <v>8.0020039682539679E-2</v>
      </c>
      <c r="AD50" s="98">
        <f t="shared" si="2"/>
        <v>8.0103164682539682E-2</v>
      </c>
      <c r="AE50" s="98">
        <f t="shared" si="2"/>
        <v>8.0099008432539684E-2</v>
      </c>
      <c r="AF50" s="98">
        <f t="shared" si="2"/>
        <v>8.0099216245039684E-2</v>
      </c>
      <c r="AG50" s="98">
        <f t="shared" si="2"/>
        <v>8.0099205854414685E-2</v>
      </c>
      <c r="AH50" s="98">
        <f t="shared" si="2"/>
        <v>8.0099206373945922E-2</v>
      </c>
      <c r="AI50" s="98">
        <f t="shared" si="2"/>
        <v>8.0099206347969382E-2</v>
      </c>
      <c r="AJ50" s="98">
        <f t="shared" si="2"/>
        <v>8.009920634926819E-2</v>
      </c>
      <c r="AK50" s="98">
        <f t="shared" si="2"/>
        <v>8.0099206349203256E-2</v>
      </c>
      <c r="AL50" s="98"/>
    </row>
    <row r="51" spans="1:38" s="19" customFormat="1"/>
    <row r="52" spans="1:38">
      <c r="A52" s="10" t="s">
        <v>82</v>
      </c>
      <c r="U52" s="11"/>
    </row>
    <row r="53" spans="1:38" s="2" customFormat="1" hidden="1">
      <c r="B53" s="18" t="s">
        <v>23</v>
      </c>
      <c r="C53" s="18" t="s">
        <v>24</v>
      </c>
      <c r="D53" s="18" t="s">
        <v>25</v>
      </c>
      <c r="E53" s="18" t="s">
        <v>26</v>
      </c>
      <c r="F53" s="18" t="s">
        <v>15</v>
      </c>
      <c r="G53" s="18" t="s">
        <v>16</v>
      </c>
      <c r="H53" s="18" t="s">
        <v>17</v>
      </c>
      <c r="I53" s="18" t="s">
        <v>18</v>
      </c>
      <c r="J53" s="18" t="s">
        <v>19</v>
      </c>
      <c r="K53" s="18" t="s">
        <v>20</v>
      </c>
      <c r="L53" s="18" t="s">
        <v>21</v>
      </c>
      <c r="M53" s="18" t="s">
        <v>22</v>
      </c>
      <c r="N53" s="18" t="s">
        <v>23</v>
      </c>
      <c r="O53" s="18" t="s">
        <v>24</v>
      </c>
      <c r="P53" s="18" t="s">
        <v>25</v>
      </c>
      <c r="Q53" s="18" t="s">
        <v>26</v>
      </c>
      <c r="R53" s="18" t="s">
        <v>15</v>
      </c>
      <c r="S53" s="18" t="s">
        <v>16</v>
      </c>
      <c r="T53" s="18" t="s">
        <v>17</v>
      </c>
      <c r="U53" s="18" t="s">
        <v>18</v>
      </c>
      <c r="V53" s="18" t="s">
        <v>19</v>
      </c>
      <c r="W53" s="18" t="s">
        <v>20</v>
      </c>
      <c r="X53" s="18" t="s">
        <v>21</v>
      </c>
      <c r="Y53" s="18" t="s">
        <v>22</v>
      </c>
      <c r="Z53" s="18" t="s">
        <v>23</v>
      </c>
      <c r="AA53" s="18" t="s">
        <v>24</v>
      </c>
      <c r="AB53" s="18" t="s">
        <v>25</v>
      </c>
      <c r="AC53" s="18" t="s">
        <v>26</v>
      </c>
      <c r="AD53" s="18" t="s">
        <v>15</v>
      </c>
      <c r="AE53" s="18" t="s">
        <v>16</v>
      </c>
      <c r="AF53" s="18" t="s">
        <v>17</v>
      </c>
      <c r="AG53" s="18" t="s">
        <v>18</v>
      </c>
      <c r="AH53" s="18" t="s">
        <v>19</v>
      </c>
      <c r="AI53" s="18" t="s">
        <v>20</v>
      </c>
      <c r="AJ53" s="18" t="s">
        <v>21</v>
      </c>
      <c r="AK53" s="18" t="s">
        <v>22</v>
      </c>
      <c r="AL53" s="18" t="s">
        <v>53</v>
      </c>
    </row>
    <row r="54" spans="1:38">
      <c r="A54" s="12" t="s">
        <v>27</v>
      </c>
      <c r="B54" s="18">
        <v>0</v>
      </c>
      <c r="C54" s="13">
        <v>1</v>
      </c>
      <c r="D54" s="13">
        <v>2</v>
      </c>
      <c r="E54" s="13">
        <v>3</v>
      </c>
      <c r="F54" s="13">
        <v>4</v>
      </c>
      <c r="G54" s="13">
        <v>5</v>
      </c>
      <c r="H54" s="13">
        <v>6</v>
      </c>
      <c r="I54" s="13">
        <v>7</v>
      </c>
      <c r="J54" s="13">
        <v>8</v>
      </c>
      <c r="K54" s="13">
        <v>9</v>
      </c>
      <c r="L54" s="13">
        <v>10</v>
      </c>
      <c r="M54" s="100">
        <v>11</v>
      </c>
      <c r="N54" s="85">
        <v>12</v>
      </c>
      <c r="O54" s="13">
        <v>13</v>
      </c>
      <c r="P54" s="13">
        <v>14</v>
      </c>
      <c r="Q54" s="13">
        <v>15</v>
      </c>
      <c r="R54" s="13">
        <v>16</v>
      </c>
      <c r="S54" s="13">
        <v>17</v>
      </c>
      <c r="T54" s="13">
        <v>18</v>
      </c>
      <c r="U54" s="13">
        <v>19</v>
      </c>
      <c r="V54" s="13">
        <v>20</v>
      </c>
      <c r="W54" s="13">
        <v>21</v>
      </c>
      <c r="X54" s="13">
        <v>22</v>
      </c>
      <c r="Y54" s="13">
        <v>23</v>
      </c>
      <c r="Z54" s="13">
        <v>24</v>
      </c>
      <c r="AA54" s="13">
        <v>25</v>
      </c>
      <c r="AB54" s="13">
        <v>26</v>
      </c>
      <c r="AC54" s="13">
        <v>27</v>
      </c>
      <c r="AD54" s="13">
        <v>28</v>
      </c>
      <c r="AE54" s="13">
        <v>29</v>
      </c>
      <c r="AF54" s="13">
        <v>30</v>
      </c>
      <c r="AG54" s="13">
        <v>31</v>
      </c>
      <c r="AH54" s="13">
        <v>32</v>
      </c>
      <c r="AI54" s="13">
        <v>33</v>
      </c>
      <c r="AJ54" s="13">
        <v>34</v>
      </c>
      <c r="AK54" s="13">
        <v>35</v>
      </c>
      <c r="AL54" s="13" t="s">
        <v>94</v>
      </c>
    </row>
    <row r="55" spans="1:38">
      <c r="A55" s="14" t="s">
        <v>28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00"/>
      <c r="N55" s="8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s="34" customFormat="1">
      <c r="A56" s="32" t="s">
        <v>81</v>
      </c>
      <c r="B56" s="33">
        <v>0</v>
      </c>
      <c r="C56" s="33">
        <v>1</v>
      </c>
      <c r="D56" s="33">
        <v>1</v>
      </c>
      <c r="E56" s="33">
        <v>1</v>
      </c>
      <c r="F56" s="33">
        <v>1</v>
      </c>
      <c r="G56" s="33">
        <v>1</v>
      </c>
      <c r="H56" s="33">
        <v>1</v>
      </c>
      <c r="I56" s="33">
        <v>1</v>
      </c>
      <c r="J56" s="33">
        <v>1</v>
      </c>
      <c r="K56" s="33">
        <v>1</v>
      </c>
      <c r="L56" s="33">
        <v>1</v>
      </c>
      <c r="M56" s="101">
        <v>1</v>
      </c>
      <c r="N56" s="33">
        <v>1</v>
      </c>
      <c r="O56" s="33">
        <v>1</v>
      </c>
      <c r="P56" s="33">
        <v>1</v>
      </c>
      <c r="Q56" s="33">
        <v>1</v>
      </c>
      <c r="R56" s="33">
        <v>1</v>
      </c>
      <c r="S56" s="33">
        <v>1</v>
      </c>
      <c r="T56" s="33">
        <v>1</v>
      </c>
      <c r="U56" s="33">
        <v>1</v>
      </c>
      <c r="V56" s="33">
        <v>1</v>
      </c>
      <c r="W56" s="33">
        <v>1</v>
      </c>
      <c r="X56" s="33">
        <v>1</v>
      </c>
      <c r="Y56" s="33">
        <v>1</v>
      </c>
      <c r="Z56" s="33">
        <v>1</v>
      </c>
      <c r="AA56" s="33">
        <v>1</v>
      </c>
      <c r="AB56" s="33">
        <v>1</v>
      </c>
      <c r="AC56" s="33">
        <v>1</v>
      </c>
      <c r="AD56" s="33">
        <v>1</v>
      </c>
      <c r="AE56" s="33">
        <v>1</v>
      </c>
      <c r="AF56" s="33">
        <v>1</v>
      </c>
      <c r="AG56" s="33">
        <v>1</v>
      </c>
      <c r="AH56" s="33">
        <v>1</v>
      </c>
      <c r="AI56" s="33">
        <v>1</v>
      </c>
      <c r="AJ56" s="33">
        <v>1</v>
      </c>
      <c r="AK56" s="33">
        <v>1</v>
      </c>
      <c r="AL56" s="33">
        <v>1</v>
      </c>
    </row>
    <row r="57" spans="1:38" s="34" customFormat="1">
      <c r="A57" s="35" t="s">
        <v>29</v>
      </c>
      <c r="B57" s="36">
        <v>0</v>
      </c>
      <c r="C57" s="36">
        <f>$B$7</f>
        <v>1200000</v>
      </c>
      <c r="D57" s="36">
        <f>$B$7</f>
        <v>1200000</v>
      </c>
      <c r="E57" s="36">
        <f>$B$7</f>
        <v>1200000</v>
      </c>
      <c r="F57" s="36">
        <f t="shared" ref="F57:M57" si="3">$B$7</f>
        <v>1200000</v>
      </c>
      <c r="G57" s="36">
        <f t="shared" si="3"/>
        <v>1200000</v>
      </c>
      <c r="H57" s="36">
        <f t="shared" si="3"/>
        <v>1200000</v>
      </c>
      <c r="I57" s="36">
        <f t="shared" si="3"/>
        <v>1200000</v>
      </c>
      <c r="J57" s="36">
        <f t="shared" si="3"/>
        <v>1200000</v>
      </c>
      <c r="K57" s="36">
        <f t="shared" si="3"/>
        <v>1200000</v>
      </c>
      <c r="L57" s="36">
        <f t="shared" si="3"/>
        <v>1200000</v>
      </c>
      <c r="M57" s="102">
        <f t="shared" si="3"/>
        <v>1200000</v>
      </c>
      <c r="N57" s="36">
        <f t="shared" ref="N57:Y57" si="4">$B$7*$B$46</f>
        <v>1200000</v>
      </c>
      <c r="O57" s="36">
        <f t="shared" si="4"/>
        <v>1200000</v>
      </c>
      <c r="P57" s="36">
        <f t="shared" si="4"/>
        <v>1200000</v>
      </c>
      <c r="Q57" s="36">
        <f t="shared" si="4"/>
        <v>1200000</v>
      </c>
      <c r="R57" s="36">
        <f t="shared" si="4"/>
        <v>1200000</v>
      </c>
      <c r="S57" s="36">
        <f t="shared" si="4"/>
        <v>1200000</v>
      </c>
      <c r="T57" s="36">
        <f t="shared" si="4"/>
        <v>1200000</v>
      </c>
      <c r="U57" s="36">
        <f t="shared" si="4"/>
        <v>1200000</v>
      </c>
      <c r="V57" s="36">
        <f t="shared" si="4"/>
        <v>1200000</v>
      </c>
      <c r="W57" s="36">
        <f t="shared" si="4"/>
        <v>1200000</v>
      </c>
      <c r="X57" s="36">
        <f t="shared" si="4"/>
        <v>1200000</v>
      </c>
      <c r="Y57" s="36">
        <f t="shared" si="4"/>
        <v>1200000</v>
      </c>
      <c r="Z57" s="36">
        <f>$V$57*$B$46</f>
        <v>1200000</v>
      </c>
      <c r="AA57" s="36">
        <f>$V$57*$B$46</f>
        <v>1200000</v>
      </c>
      <c r="AB57" s="36">
        <f t="shared" ref="AB57:AK57" si="5">$V$57*$B$46</f>
        <v>1200000</v>
      </c>
      <c r="AC57" s="36">
        <f t="shared" si="5"/>
        <v>1200000</v>
      </c>
      <c r="AD57" s="36">
        <f t="shared" si="5"/>
        <v>1200000</v>
      </c>
      <c r="AE57" s="36">
        <f t="shared" si="5"/>
        <v>1200000</v>
      </c>
      <c r="AF57" s="36">
        <f t="shared" si="5"/>
        <v>1200000</v>
      </c>
      <c r="AG57" s="36">
        <f t="shared" si="5"/>
        <v>1200000</v>
      </c>
      <c r="AH57" s="36">
        <f t="shared" si="5"/>
        <v>1200000</v>
      </c>
      <c r="AI57" s="36">
        <f t="shared" si="5"/>
        <v>1200000</v>
      </c>
      <c r="AJ57" s="36">
        <f t="shared" si="5"/>
        <v>1200000</v>
      </c>
      <c r="AK57" s="36">
        <f t="shared" si="5"/>
        <v>1200000</v>
      </c>
      <c r="AL57" s="36">
        <f>SUM(B57:AK57)</f>
        <v>42000000</v>
      </c>
    </row>
    <row r="58" spans="1:38" s="34" customFormat="1">
      <c r="A58" s="37" t="s">
        <v>30</v>
      </c>
      <c r="B58" s="38">
        <f>$B$44+C56*B5</f>
        <v>1570000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03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6">
        <f>SUM(B58:Y58)</f>
        <v>1570000</v>
      </c>
    </row>
    <row r="59" spans="1:38" s="34" customFormat="1">
      <c r="A59" s="37" t="s">
        <v>31</v>
      </c>
      <c r="B59" s="38">
        <f>SUM(B61,B64,B65,B66:B80)</f>
        <v>122000</v>
      </c>
      <c r="C59" s="38">
        <f t="shared" ref="C59:AK59" si="6">SUM(C61,C64,C65,C66:C79)</f>
        <v>921500</v>
      </c>
      <c r="D59" s="38">
        <f t="shared" si="6"/>
        <v>962500</v>
      </c>
      <c r="E59" s="38">
        <f t="shared" si="6"/>
        <v>962500</v>
      </c>
      <c r="F59" s="38">
        <f t="shared" si="6"/>
        <v>972075</v>
      </c>
      <c r="G59" s="38">
        <f t="shared" si="6"/>
        <v>971596.25</v>
      </c>
      <c r="H59" s="38">
        <f t="shared" si="6"/>
        <v>971620.1875</v>
      </c>
      <c r="I59" s="38">
        <f t="shared" si="6"/>
        <v>971618.99062499998</v>
      </c>
      <c r="J59" s="38">
        <f t="shared" si="6"/>
        <v>971619.05046875007</v>
      </c>
      <c r="K59" s="38">
        <f t="shared" si="6"/>
        <v>971619.04747656244</v>
      </c>
      <c r="L59" s="38">
        <f t="shared" si="6"/>
        <v>971619.04762617184</v>
      </c>
      <c r="M59" s="103">
        <f t="shared" si="6"/>
        <v>971619.04761869134</v>
      </c>
      <c r="N59" s="38">
        <f t="shared" si="6"/>
        <v>973619.0476190655</v>
      </c>
      <c r="O59" s="38">
        <f t="shared" si="6"/>
        <v>973519.04761904676</v>
      </c>
      <c r="P59" s="38">
        <f t="shared" si="6"/>
        <v>971524.04761904769</v>
      </c>
      <c r="Q59" s="38">
        <f t="shared" si="6"/>
        <v>971623.79761904757</v>
      </c>
      <c r="R59" s="38">
        <f t="shared" si="6"/>
        <v>971618.81011904764</v>
      </c>
      <c r="S59" s="38">
        <f t="shared" si="6"/>
        <v>971619.05949404766</v>
      </c>
      <c r="T59" s="38">
        <f t="shared" si="6"/>
        <v>971619.04702529765</v>
      </c>
      <c r="U59" s="38">
        <f t="shared" si="6"/>
        <v>971619.04764873511</v>
      </c>
      <c r="V59" s="38">
        <f t="shared" si="6"/>
        <v>971619.04761756328</v>
      </c>
      <c r="W59" s="38">
        <f t="shared" si="6"/>
        <v>971619.04761912185</v>
      </c>
      <c r="X59" s="38">
        <f t="shared" si="6"/>
        <v>971619.04761904385</v>
      </c>
      <c r="Y59" s="38">
        <f t="shared" si="6"/>
        <v>971619.04761904781</v>
      </c>
      <c r="Z59" s="38">
        <f t="shared" si="6"/>
        <v>971619.04761904757</v>
      </c>
      <c r="AA59" s="38">
        <f t="shared" si="6"/>
        <v>973619.04761904757</v>
      </c>
      <c r="AB59" s="38">
        <f t="shared" si="6"/>
        <v>973519.04761904757</v>
      </c>
      <c r="AC59" s="38">
        <f t="shared" si="6"/>
        <v>971524.04761904757</v>
      </c>
      <c r="AD59" s="38">
        <f t="shared" si="6"/>
        <v>971623.79761904757</v>
      </c>
      <c r="AE59" s="38">
        <f t="shared" si="6"/>
        <v>971618.81011904764</v>
      </c>
      <c r="AF59" s="38">
        <f t="shared" si="6"/>
        <v>971619.05949404766</v>
      </c>
      <c r="AG59" s="38">
        <f t="shared" si="6"/>
        <v>971619.04702529765</v>
      </c>
      <c r="AH59" s="38">
        <f t="shared" si="6"/>
        <v>971619.04764873511</v>
      </c>
      <c r="AI59" s="38">
        <f t="shared" si="6"/>
        <v>971619.04761756328</v>
      </c>
      <c r="AJ59" s="38">
        <f t="shared" si="6"/>
        <v>971619.04761912185</v>
      </c>
      <c r="AK59" s="38">
        <f t="shared" si="6"/>
        <v>971619.04761904385</v>
      </c>
      <c r="AL59" s="36">
        <f>SUM(B59:AK59)</f>
        <v>34068362.81179139</v>
      </c>
    </row>
    <row r="60" spans="1:38" s="34" customFormat="1">
      <c r="A60" s="39" t="s">
        <v>32</v>
      </c>
      <c r="B60" s="38">
        <f>$F$14*B56</f>
        <v>0</v>
      </c>
      <c r="C60" s="38">
        <f>$F$14*C56</f>
        <v>87000</v>
      </c>
      <c r="D60" s="38">
        <f t="shared" ref="D60:AK60" si="7">$F$14*D56</f>
        <v>87000</v>
      </c>
      <c r="E60" s="38">
        <f t="shared" si="7"/>
        <v>87000</v>
      </c>
      <c r="F60" s="38">
        <f t="shared" si="7"/>
        <v>87000</v>
      </c>
      <c r="G60" s="38">
        <f t="shared" si="7"/>
        <v>87000</v>
      </c>
      <c r="H60" s="38">
        <f t="shared" si="7"/>
        <v>87000</v>
      </c>
      <c r="I60" s="38">
        <f t="shared" si="7"/>
        <v>87000</v>
      </c>
      <c r="J60" s="38">
        <f t="shared" si="7"/>
        <v>87000</v>
      </c>
      <c r="K60" s="38">
        <f t="shared" si="7"/>
        <v>87000</v>
      </c>
      <c r="L60" s="38">
        <f t="shared" si="7"/>
        <v>87000</v>
      </c>
      <c r="M60" s="103">
        <f t="shared" si="7"/>
        <v>87000</v>
      </c>
      <c r="N60" s="38">
        <f t="shared" si="7"/>
        <v>87000</v>
      </c>
      <c r="O60" s="38">
        <f t="shared" si="7"/>
        <v>87000</v>
      </c>
      <c r="P60" s="38">
        <f t="shared" si="7"/>
        <v>87000</v>
      </c>
      <c r="Q60" s="38">
        <f t="shared" si="7"/>
        <v>87000</v>
      </c>
      <c r="R60" s="38">
        <f t="shared" si="7"/>
        <v>87000</v>
      </c>
      <c r="S60" s="38">
        <f t="shared" si="7"/>
        <v>87000</v>
      </c>
      <c r="T60" s="38">
        <f t="shared" si="7"/>
        <v>87000</v>
      </c>
      <c r="U60" s="38">
        <f t="shared" si="7"/>
        <v>87000</v>
      </c>
      <c r="V60" s="38">
        <f t="shared" si="7"/>
        <v>87000</v>
      </c>
      <c r="W60" s="38">
        <f t="shared" si="7"/>
        <v>87000</v>
      </c>
      <c r="X60" s="38">
        <f t="shared" si="7"/>
        <v>87000</v>
      </c>
      <c r="Y60" s="38">
        <f t="shared" si="7"/>
        <v>87000</v>
      </c>
      <c r="Z60" s="38">
        <f t="shared" si="7"/>
        <v>87000</v>
      </c>
      <c r="AA60" s="38">
        <f t="shared" si="7"/>
        <v>87000</v>
      </c>
      <c r="AB60" s="38">
        <f t="shared" si="7"/>
        <v>87000</v>
      </c>
      <c r="AC60" s="38">
        <f t="shared" si="7"/>
        <v>87000</v>
      </c>
      <c r="AD60" s="38">
        <f t="shared" si="7"/>
        <v>87000</v>
      </c>
      <c r="AE60" s="38">
        <f t="shared" si="7"/>
        <v>87000</v>
      </c>
      <c r="AF60" s="38">
        <f t="shared" si="7"/>
        <v>87000</v>
      </c>
      <c r="AG60" s="38">
        <f t="shared" si="7"/>
        <v>87000</v>
      </c>
      <c r="AH60" s="38">
        <f t="shared" si="7"/>
        <v>87000</v>
      </c>
      <c r="AI60" s="38">
        <f t="shared" si="7"/>
        <v>87000</v>
      </c>
      <c r="AJ60" s="38">
        <f t="shared" si="7"/>
        <v>87000</v>
      </c>
      <c r="AK60" s="38">
        <f t="shared" si="7"/>
        <v>87000</v>
      </c>
      <c r="AL60" s="36">
        <f>SUM(B60:AK60)</f>
        <v>3045000</v>
      </c>
    </row>
    <row r="61" spans="1:38" s="43" customFormat="1">
      <c r="A61" s="40" t="s">
        <v>33</v>
      </c>
      <c r="B61" s="41">
        <f t="shared" ref="B61:AK61" si="8">SUM(B60:B60)</f>
        <v>0</v>
      </c>
      <c r="C61" s="41">
        <f t="shared" si="8"/>
        <v>87000</v>
      </c>
      <c r="D61" s="41">
        <f t="shared" si="8"/>
        <v>87000</v>
      </c>
      <c r="E61" s="41">
        <f t="shared" si="8"/>
        <v>87000</v>
      </c>
      <c r="F61" s="41">
        <f t="shared" si="8"/>
        <v>87000</v>
      </c>
      <c r="G61" s="41">
        <f t="shared" si="8"/>
        <v>87000</v>
      </c>
      <c r="H61" s="41">
        <f t="shared" si="8"/>
        <v>87000</v>
      </c>
      <c r="I61" s="41">
        <f t="shared" si="8"/>
        <v>87000</v>
      </c>
      <c r="J61" s="41">
        <f t="shared" si="8"/>
        <v>87000</v>
      </c>
      <c r="K61" s="41">
        <f t="shared" si="8"/>
        <v>87000</v>
      </c>
      <c r="L61" s="41">
        <f t="shared" si="8"/>
        <v>87000</v>
      </c>
      <c r="M61" s="104">
        <f t="shared" si="8"/>
        <v>87000</v>
      </c>
      <c r="N61" s="41">
        <f t="shared" si="8"/>
        <v>87000</v>
      </c>
      <c r="O61" s="41">
        <f t="shared" si="8"/>
        <v>87000</v>
      </c>
      <c r="P61" s="41">
        <f t="shared" si="8"/>
        <v>87000</v>
      </c>
      <c r="Q61" s="41">
        <f t="shared" si="8"/>
        <v>87000</v>
      </c>
      <c r="R61" s="41">
        <f t="shared" si="8"/>
        <v>87000</v>
      </c>
      <c r="S61" s="41">
        <f t="shared" si="8"/>
        <v>87000</v>
      </c>
      <c r="T61" s="41">
        <f t="shared" si="8"/>
        <v>87000</v>
      </c>
      <c r="U61" s="41">
        <f t="shared" si="8"/>
        <v>87000</v>
      </c>
      <c r="V61" s="41">
        <f t="shared" si="8"/>
        <v>87000</v>
      </c>
      <c r="W61" s="41">
        <f t="shared" si="8"/>
        <v>87000</v>
      </c>
      <c r="X61" s="41">
        <f t="shared" si="8"/>
        <v>87000</v>
      </c>
      <c r="Y61" s="41">
        <f t="shared" si="8"/>
        <v>87000</v>
      </c>
      <c r="Z61" s="41">
        <f t="shared" si="8"/>
        <v>87000</v>
      </c>
      <c r="AA61" s="41">
        <f t="shared" si="8"/>
        <v>87000</v>
      </c>
      <c r="AB61" s="41">
        <f t="shared" si="8"/>
        <v>87000</v>
      </c>
      <c r="AC61" s="41">
        <f t="shared" si="8"/>
        <v>87000</v>
      </c>
      <c r="AD61" s="41">
        <f t="shared" si="8"/>
        <v>87000</v>
      </c>
      <c r="AE61" s="41">
        <f t="shared" si="8"/>
        <v>87000</v>
      </c>
      <c r="AF61" s="41">
        <f t="shared" si="8"/>
        <v>87000</v>
      </c>
      <c r="AG61" s="41">
        <f t="shared" si="8"/>
        <v>87000</v>
      </c>
      <c r="AH61" s="41">
        <f t="shared" si="8"/>
        <v>87000</v>
      </c>
      <c r="AI61" s="41">
        <f t="shared" si="8"/>
        <v>87000</v>
      </c>
      <c r="AJ61" s="41">
        <f t="shared" si="8"/>
        <v>87000</v>
      </c>
      <c r="AK61" s="41">
        <f t="shared" si="8"/>
        <v>87000</v>
      </c>
      <c r="AL61" s="42">
        <f t="shared" ref="AL61" si="9">SUM(B61:AK61)</f>
        <v>3045000</v>
      </c>
    </row>
    <row r="62" spans="1:38" s="34" customFormat="1">
      <c r="A62" s="39" t="s">
        <v>92</v>
      </c>
      <c r="B62" s="38">
        <f>$F$20</f>
        <v>0</v>
      </c>
      <c r="C62" s="38">
        <f>$F$20</f>
        <v>0</v>
      </c>
      <c r="D62" s="38">
        <f>$F$20</f>
        <v>0</v>
      </c>
      <c r="E62" s="38">
        <f>$F$20</f>
        <v>0</v>
      </c>
      <c r="F62" s="38">
        <f>$F$20+E83*0.05</f>
        <v>9575</v>
      </c>
      <c r="G62" s="38">
        <f t="shared" ref="G62:AK62" si="10">$F$20+F83*0.05</f>
        <v>9096.25</v>
      </c>
      <c r="H62" s="38">
        <f t="shared" si="10"/>
        <v>9120.1875</v>
      </c>
      <c r="I62" s="38">
        <f t="shared" si="10"/>
        <v>9118.9906250000004</v>
      </c>
      <c r="J62" s="38">
        <f t="shared" si="10"/>
        <v>9119.0504687500015</v>
      </c>
      <c r="K62" s="38">
        <f t="shared" si="10"/>
        <v>9119.0474765624967</v>
      </c>
      <c r="L62" s="38">
        <f t="shared" si="10"/>
        <v>9119.0476261718777</v>
      </c>
      <c r="M62" s="103">
        <f t="shared" si="10"/>
        <v>9119.0476186914075</v>
      </c>
      <c r="N62" s="38">
        <f t="shared" si="10"/>
        <v>9119.0476190654335</v>
      </c>
      <c r="O62" s="38">
        <f t="shared" si="10"/>
        <v>9019.0476190467252</v>
      </c>
      <c r="P62" s="38">
        <f t="shared" si="10"/>
        <v>9024.047619047662</v>
      </c>
      <c r="Q62" s="38">
        <f t="shared" si="10"/>
        <v>9123.7976190476165</v>
      </c>
      <c r="R62" s="38">
        <f t="shared" si="10"/>
        <v>9118.8101190476209</v>
      </c>
      <c r="S62" s="38">
        <f t="shared" si="10"/>
        <v>9119.0594940476185</v>
      </c>
      <c r="T62" s="38">
        <f t="shared" si="10"/>
        <v>9119.0470252976174</v>
      </c>
      <c r="U62" s="38">
        <f t="shared" si="10"/>
        <v>9119.047648735117</v>
      </c>
      <c r="V62" s="38">
        <f t="shared" si="10"/>
        <v>9119.0476175632448</v>
      </c>
      <c r="W62" s="38">
        <f t="shared" si="10"/>
        <v>9119.0476191218368</v>
      </c>
      <c r="X62" s="38">
        <f t="shared" si="10"/>
        <v>9119.0476190439076</v>
      </c>
      <c r="Y62" s="38">
        <f t="shared" si="10"/>
        <v>9119.0476190478075</v>
      </c>
      <c r="Z62" s="38">
        <f t="shared" si="10"/>
        <v>9119.0476190476093</v>
      </c>
      <c r="AA62" s="38">
        <f t="shared" si="10"/>
        <v>9119.047619047622</v>
      </c>
      <c r="AB62" s="38">
        <f t="shared" si="10"/>
        <v>9019.047619047622</v>
      </c>
      <c r="AC62" s="38">
        <f t="shared" si="10"/>
        <v>9024.047619047622</v>
      </c>
      <c r="AD62" s="38">
        <f t="shared" si="10"/>
        <v>9123.797619047622</v>
      </c>
      <c r="AE62" s="38">
        <f t="shared" si="10"/>
        <v>9118.8101190476209</v>
      </c>
      <c r="AF62" s="38">
        <f t="shared" si="10"/>
        <v>9119.0594940476185</v>
      </c>
      <c r="AG62" s="38">
        <f t="shared" si="10"/>
        <v>9119.0470252976174</v>
      </c>
      <c r="AH62" s="38">
        <f t="shared" si="10"/>
        <v>9119.047648735117</v>
      </c>
      <c r="AI62" s="38">
        <f t="shared" si="10"/>
        <v>9119.0476175632448</v>
      </c>
      <c r="AJ62" s="38">
        <f t="shared" si="10"/>
        <v>9119.0476191218368</v>
      </c>
      <c r="AK62" s="38">
        <f t="shared" si="10"/>
        <v>9119.0476190439076</v>
      </c>
      <c r="AL62" s="36">
        <f t="shared" ref="AL62:AL63" si="11">SUM(D62:Y62)</f>
        <v>182624.71655328799</v>
      </c>
    </row>
    <row r="63" spans="1:38" s="34" customFormat="1">
      <c r="A63" s="39" t="s">
        <v>34</v>
      </c>
      <c r="B63" s="38">
        <f t="shared" ref="B63:AK63" si="12">$F$21</f>
        <v>0</v>
      </c>
      <c r="C63" s="38">
        <f t="shared" si="12"/>
        <v>0</v>
      </c>
      <c r="D63" s="38">
        <f t="shared" si="12"/>
        <v>0</v>
      </c>
      <c r="E63" s="38">
        <f t="shared" si="12"/>
        <v>0</v>
      </c>
      <c r="F63" s="38">
        <f t="shared" si="12"/>
        <v>0</v>
      </c>
      <c r="G63" s="38">
        <f t="shared" si="12"/>
        <v>0</v>
      </c>
      <c r="H63" s="38">
        <f t="shared" si="12"/>
        <v>0</v>
      </c>
      <c r="I63" s="38">
        <f t="shared" si="12"/>
        <v>0</v>
      </c>
      <c r="J63" s="38">
        <f t="shared" si="12"/>
        <v>0</v>
      </c>
      <c r="K63" s="38">
        <f t="shared" si="12"/>
        <v>0</v>
      </c>
      <c r="L63" s="38">
        <f t="shared" si="12"/>
        <v>0</v>
      </c>
      <c r="M63" s="103">
        <f t="shared" si="12"/>
        <v>0</v>
      </c>
      <c r="N63" s="38">
        <f t="shared" si="12"/>
        <v>0</v>
      </c>
      <c r="O63" s="38">
        <f t="shared" si="12"/>
        <v>0</v>
      </c>
      <c r="P63" s="38">
        <f t="shared" si="12"/>
        <v>0</v>
      </c>
      <c r="Q63" s="38">
        <f t="shared" si="12"/>
        <v>0</v>
      </c>
      <c r="R63" s="38">
        <f t="shared" si="12"/>
        <v>0</v>
      </c>
      <c r="S63" s="38">
        <f t="shared" si="12"/>
        <v>0</v>
      </c>
      <c r="T63" s="38">
        <f t="shared" si="12"/>
        <v>0</v>
      </c>
      <c r="U63" s="38">
        <f t="shared" si="12"/>
        <v>0</v>
      </c>
      <c r="V63" s="38">
        <f t="shared" si="12"/>
        <v>0</v>
      </c>
      <c r="W63" s="38">
        <f t="shared" si="12"/>
        <v>0</v>
      </c>
      <c r="X63" s="38">
        <f t="shared" si="12"/>
        <v>0</v>
      </c>
      <c r="Y63" s="38">
        <f t="shared" si="12"/>
        <v>0</v>
      </c>
      <c r="Z63" s="38">
        <f t="shared" si="12"/>
        <v>0</v>
      </c>
      <c r="AA63" s="38">
        <f t="shared" si="12"/>
        <v>0</v>
      </c>
      <c r="AB63" s="38">
        <f t="shared" si="12"/>
        <v>0</v>
      </c>
      <c r="AC63" s="38">
        <f t="shared" si="12"/>
        <v>0</v>
      </c>
      <c r="AD63" s="38">
        <f t="shared" si="12"/>
        <v>0</v>
      </c>
      <c r="AE63" s="38">
        <f t="shared" si="12"/>
        <v>0</v>
      </c>
      <c r="AF63" s="38">
        <f t="shared" si="12"/>
        <v>0</v>
      </c>
      <c r="AG63" s="38">
        <f t="shared" si="12"/>
        <v>0</v>
      </c>
      <c r="AH63" s="38">
        <f t="shared" si="12"/>
        <v>0</v>
      </c>
      <c r="AI63" s="38">
        <f t="shared" si="12"/>
        <v>0</v>
      </c>
      <c r="AJ63" s="38">
        <f t="shared" si="12"/>
        <v>0</v>
      </c>
      <c r="AK63" s="38">
        <f t="shared" si="12"/>
        <v>0</v>
      </c>
      <c r="AL63" s="36">
        <f t="shared" si="11"/>
        <v>0</v>
      </c>
    </row>
    <row r="64" spans="1:38" s="46" customFormat="1">
      <c r="A64" s="44" t="s">
        <v>50</v>
      </c>
      <c r="B64" s="45">
        <f t="shared" ref="B64:AK64" si="13">SUM(B62:B63)</f>
        <v>0</v>
      </c>
      <c r="C64" s="45">
        <f t="shared" si="13"/>
        <v>0</v>
      </c>
      <c r="D64" s="45">
        <f t="shared" si="13"/>
        <v>0</v>
      </c>
      <c r="E64" s="45">
        <f t="shared" si="13"/>
        <v>0</v>
      </c>
      <c r="F64" s="45">
        <f t="shared" si="13"/>
        <v>9575</v>
      </c>
      <c r="G64" s="45">
        <f t="shared" si="13"/>
        <v>9096.25</v>
      </c>
      <c r="H64" s="45">
        <f t="shared" si="13"/>
        <v>9120.1875</v>
      </c>
      <c r="I64" s="45">
        <f t="shared" si="13"/>
        <v>9118.9906250000004</v>
      </c>
      <c r="J64" s="45">
        <f t="shared" si="13"/>
        <v>9119.0504687500015</v>
      </c>
      <c r="K64" s="45">
        <f t="shared" si="13"/>
        <v>9119.0474765624967</v>
      </c>
      <c r="L64" s="45">
        <f t="shared" si="13"/>
        <v>9119.0476261718777</v>
      </c>
      <c r="M64" s="105">
        <f t="shared" si="13"/>
        <v>9119.0476186914075</v>
      </c>
      <c r="N64" s="45">
        <f t="shared" si="13"/>
        <v>9119.0476190654335</v>
      </c>
      <c r="O64" s="45">
        <f t="shared" si="13"/>
        <v>9019.0476190467252</v>
      </c>
      <c r="P64" s="45">
        <f t="shared" si="13"/>
        <v>9024.047619047662</v>
      </c>
      <c r="Q64" s="45">
        <f t="shared" si="13"/>
        <v>9123.7976190476165</v>
      </c>
      <c r="R64" s="45">
        <f t="shared" si="13"/>
        <v>9118.8101190476209</v>
      </c>
      <c r="S64" s="45">
        <f t="shared" si="13"/>
        <v>9119.0594940476185</v>
      </c>
      <c r="T64" s="45">
        <f t="shared" si="13"/>
        <v>9119.0470252976174</v>
      </c>
      <c r="U64" s="45">
        <f t="shared" si="13"/>
        <v>9119.047648735117</v>
      </c>
      <c r="V64" s="45">
        <f t="shared" si="13"/>
        <v>9119.0476175632448</v>
      </c>
      <c r="W64" s="45">
        <f t="shared" si="13"/>
        <v>9119.0476191218368</v>
      </c>
      <c r="X64" s="45">
        <f t="shared" si="13"/>
        <v>9119.0476190439076</v>
      </c>
      <c r="Y64" s="45">
        <f t="shared" si="13"/>
        <v>9119.0476190478075</v>
      </c>
      <c r="Z64" s="45">
        <f t="shared" si="13"/>
        <v>9119.0476190476093</v>
      </c>
      <c r="AA64" s="45">
        <f t="shared" si="13"/>
        <v>9119.047619047622</v>
      </c>
      <c r="AB64" s="45">
        <f t="shared" si="13"/>
        <v>9019.047619047622</v>
      </c>
      <c r="AC64" s="45">
        <f t="shared" si="13"/>
        <v>9024.047619047622</v>
      </c>
      <c r="AD64" s="45">
        <f t="shared" si="13"/>
        <v>9123.797619047622</v>
      </c>
      <c r="AE64" s="45">
        <f t="shared" si="13"/>
        <v>9118.8101190476209</v>
      </c>
      <c r="AF64" s="45">
        <f t="shared" si="13"/>
        <v>9119.0594940476185</v>
      </c>
      <c r="AG64" s="45">
        <f t="shared" si="13"/>
        <v>9119.0470252976174</v>
      </c>
      <c r="AH64" s="45">
        <f t="shared" si="13"/>
        <v>9119.047648735117</v>
      </c>
      <c r="AI64" s="45">
        <f t="shared" si="13"/>
        <v>9119.0476175632448</v>
      </c>
      <c r="AJ64" s="45">
        <f t="shared" si="13"/>
        <v>9119.0476191218368</v>
      </c>
      <c r="AK64" s="45">
        <f t="shared" si="13"/>
        <v>9119.0476190439076</v>
      </c>
      <c r="AL64" s="42">
        <f t="shared" ref="AL64:AL79" si="14">SUM(B64:AK64)</f>
        <v>291862.81179138308</v>
      </c>
    </row>
    <row r="65" spans="1:38" s="49" customFormat="1">
      <c r="A65" s="47" t="s">
        <v>52</v>
      </c>
      <c r="B65" s="38">
        <v>0</v>
      </c>
      <c r="C65" s="38">
        <f>$B$23</f>
        <v>0</v>
      </c>
      <c r="D65" s="38">
        <f t="shared" ref="D65:AK65" si="15">$B$23+$B$16</f>
        <v>43000</v>
      </c>
      <c r="E65" s="38">
        <f t="shared" si="15"/>
        <v>43000</v>
      </c>
      <c r="F65" s="38">
        <f t="shared" si="15"/>
        <v>43000</v>
      </c>
      <c r="G65" s="38">
        <f t="shared" si="15"/>
        <v>43000</v>
      </c>
      <c r="H65" s="38">
        <f t="shared" si="15"/>
        <v>43000</v>
      </c>
      <c r="I65" s="38">
        <f t="shared" si="15"/>
        <v>43000</v>
      </c>
      <c r="J65" s="38">
        <f t="shared" si="15"/>
        <v>43000</v>
      </c>
      <c r="K65" s="38">
        <f t="shared" si="15"/>
        <v>43000</v>
      </c>
      <c r="L65" s="38">
        <f t="shared" si="15"/>
        <v>43000</v>
      </c>
      <c r="M65" s="103">
        <f t="shared" si="15"/>
        <v>43000</v>
      </c>
      <c r="N65" s="38">
        <f t="shared" si="15"/>
        <v>43000</v>
      </c>
      <c r="O65" s="38">
        <f t="shared" si="15"/>
        <v>43000</v>
      </c>
      <c r="P65" s="38">
        <f t="shared" si="15"/>
        <v>43000</v>
      </c>
      <c r="Q65" s="38">
        <f t="shared" si="15"/>
        <v>43000</v>
      </c>
      <c r="R65" s="38">
        <f t="shared" si="15"/>
        <v>43000</v>
      </c>
      <c r="S65" s="38">
        <f t="shared" si="15"/>
        <v>43000</v>
      </c>
      <c r="T65" s="38">
        <f t="shared" si="15"/>
        <v>43000</v>
      </c>
      <c r="U65" s="38">
        <f t="shared" si="15"/>
        <v>43000</v>
      </c>
      <c r="V65" s="38">
        <f t="shared" si="15"/>
        <v>43000</v>
      </c>
      <c r="W65" s="38">
        <f t="shared" si="15"/>
        <v>43000</v>
      </c>
      <c r="X65" s="38">
        <f t="shared" si="15"/>
        <v>43000</v>
      </c>
      <c r="Y65" s="38">
        <f t="shared" si="15"/>
        <v>43000</v>
      </c>
      <c r="Z65" s="38">
        <f t="shared" si="15"/>
        <v>43000</v>
      </c>
      <c r="AA65" s="38">
        <f t="shared" si="15"/>
        <v>43000</v>
      </c>
      <c r="AB65" s="38">
        <f t="shared" si="15"/>
        <v>43000</v>
      </c>
      <c r="AC65" s="38">
        <f t="shared" si="15"/>
        <v>43000</v>
      </c>
      <c r="AD65" s="38">
        <f t="shared" si="15"/>
        <v>43000</v>
      </c>
      <c r="AE65" s="38">
        <f t="shared" si="15"/>
        <v>43000</v>
      </c>
      <c r="AF65" s="38">
        <f t="shared" si="15"/>
        <v>43000</v>
      </c>
      <c r="AG65" s="38">
        <f t="shared" si="15"/>
        <v>43000</v>
      </c>
      <c r="AH65" s="38">
        <f t="shared" si="15"/>
        <v>43000</v>
      </c>
      <c r="AI65" s="38">
        <f t="shared" si="15"/>
        <v>43000</v>
      </c>
      <c r="AJ65" s="38">
        <f t="shared" si="15"/>
        <v>43000</v>
      </c>
      <c r="AK65" s="38">
        <f t="shared" si="15"/>
        <v>43000</v>
      </c>
      <c r="AL65" s="48">
        <f>SUM(B65:AK65)</f>
        <v>1462000</v>
      </c>
    </row>
    <row r="66" spans="1:38" s="34" customFormat="1">
      <c r="A66" s="39" t="s">
        <v>35</v>
      </c>
      <c r="B66" s="38">
        <f t="shared" ref="B66:AK66" si="16">SUM(C56:C56)*$B$10</f>
        <v>100000</v>
      </c>
      <c r="C66" s="38">
        <f t="shared" si="16"/>
        <v>100000</v>
      </c>
      <c r="D66" s="38">
        <f t="shared" si="16"/>
        <v>100000</v>
      </c>
      <c r="E66" s="38">
        <f t="shared" si="16"/>
        <v>100000</v>
      </c>
      <c r="F66" s="38">
        <f t="shared" si="16"/>
        <v>100000</v>
      </c>
      <c r="G66" s="38">
        <f t="shared" si="16"/>
        <v>100000</v>
      </c>
      <c r="H66" s="38">
        <f t="shared" si="16"/>
        <v>100000</v>
      </c>
      <c r="I66" s="38">
        <f t="shared" si="16"/>
        <v>100000</v>
      </c>
      <c r="J66" s="38">
        <f t="shared" si="16"/>
        <v>100000</v>
      </c>
      <c r="K66" s="38">
        <f t="shared" si="16"/>
        <v>100000</v>
      </c>
      <c r="L66" s="38">
        <f t="shared" si="16"/>
        <v>100000</v>
      </c>
      <c r="M66" s="103">
        <f t="shared" si="16"/>
        <v>100000</v>
      </c>
      <c r="N66" s="38">
        <f t="shared" si="16"/>
        <v>100000</v>
      </c>
      <c r="O66" s="38">
        <f t="shared" si="16"/>
        <v>100000</v>
      </c>
      <c r="P66" s="38">
        <f t="shared" si="16"/>
        <v>100000</v>
      </c>
      <c r="Q66" s="38">
        <f t="shared" si="16"/>
        <v>100000</v>
      </c>
      <c r="R66" s="38">
        <f t="shared" si="16"/>
        <v>100000</v>
      </c>
      <c r="S66" s="38">
        <f t="shared" si="16"/>
        <v>100000</v>
      </c>
      <c r="T66" s="38">
        <f t="shared" si="16"/>
        <v>100000</v>
      </c>
      <c r="U66" s="38">
        <f t="shared" si="16"/>
        <v>100000</v>
      </c>
      <c r="V66" s="38">
        <f t="shared" si="16"/>
        <v>100000</v>
      </c>
      <c r="W66" s="38">
        <f t="shared" si="16"/>
        <v>100000</v>
      </c>
      <c r="X66" s="38">
        <f t="shared" si="16"/>
        <v>100000</v>
      </c>
      <c r="Y66" s="38">
        <f t="shared" si="16"/>
        <v>100000</v>
      </c>
      <c r="Z66" s="38">
        <f t="shared" si="16"/>
        <v>100000</v>
      </c>
      <c r="AA66" s="38">
        <f t="shared" si="16"/>
        <v>100000</v>
      </c>
      <c r="AB66" s="38">
        <f t="shared" si="16"/>
        <v>100000</v>
      </c>
      <c r="AC66" s="38">
        <f t="shared" si="16"/>
        <v>100000</v>
      </c>
      <c r="AD66" s="38">
        <f t="shared" si="16"/>
        <v>100000</v>
      </c>
      <c r="AE66" s="38">
        <f t="shared" si="16"/>
        <v>100000</v>
      </c>
      <c r="AF66" s="38">
        <f t="shared" si="16"/>
        <v>100000</v>
      </c>
      <c r="AG66" s="38">
        <f t="shared" si="16"/>
        <v>100000</v>
      </c>
      <c r="AH66" s="38">
        <f t="shared" si="16"/>
        <v>100000</v>
      </c>
      <c r="AI66" s="38">
        <f t="shared" si="16"/>
        <v>100000</v>
      </c>
      <c r="AJ66" s="38">
        <f t="shared" si="16"/>
        <v>100000</v>
      </c>
      <c r="AK66" s="38">
        <f t="shared" si="16"/>
        <v>100000</v>
      </c>
      <c r="AL66" s="36">
        <f t="shared" si="14"/>
        <v>3600000</v>
      </c>
    </row>
    <row r="67" spans="1:38" s="34" customFormat="1" ht="28.8">
      <c r="A67" s="50" t="s">
        <v>36</v>
      </c>
      <c r="B67" s="38">
        <v>20000</v>
      </c>
      <c r="C67" s="38">
        <f t="shared" ref="C67:AK67" si="17">C56*$B$11</f>
        <v>20000</v>
      </c>
      <c r="D67" s="38">
        <f t="shared" si="17"/>
        <v>20000</v>
      </c>
      <c r="E67" s="38">
        <f t="shared" si="17"/>
        <v>20000</v>
      </c>
      <c r="F67" s="38">
        <f t="shared" si="17"/>
        <v>20000</v>
      </c>
      <c r="G67" s="38">
        <f t="shared" si="17"/>
        <v>20000</v>
      </c>
      <c r="H67" s="38">
        <f t="shared" si="17"/>
        <v>20000</v>
      </c>
      <c r="I67" s="38">
        <f t="shared" si="17"/>
        <v>20000</v>
      </c>
      <c r="J67" s="38">
        <f t="shared" si="17"/>
        <v>20000</v>
      </c>
      <c r="K67" s="38">
        <f t="shared" si="17"/>
        <v>20000</v>
      </c>
      <c r="L67" s="38">
        <f t="shared" si="17"/>
        <v>20000</v>
      </c>
      <c r="M67" s="103">
        <f t="shared" si="17"/>
        <v>20000</v>
      </c>
      <c r="N67" s="38">
        <f t="shared" si="17"/>
        <v>20000</v>
      </c>
      <c r="O67" s="38">
        <f t="shared" si="17"/>
        <v>20000</v>
      </c>
      <c r="P67" s="38">
        <f t="shared" si="17"/>
        <v>20000</v>
      </c>
      <c r="Q67" s="38">
        <f t="shared" si="17"/>
        <v>20000</v>
      </c>
      <c r="R67" s="38">
        <f t="shared" si="17"/>
        <v>20000</v>
      </c>
      <c r="S67" s="38">
        <f t="shared" si="17"/>
        <v>20000</v>
      </c>
      <c r="T67" s="38">
        <f t="shared" si="17"/>
        <v>20000</v>
      </c>
      <c r="U67" s="38">
        <f t="shared" si="17"/>
        <v>20000</v>
      </c>
      <c r="V67" s="38">
        <f t="shared" si="17"/>
        <v>20000</v>
      </c>
      <c r="W67" s="38">
        <f t="shared" si="17"/>
        <v>20000</v>
      </c>
      <c r="X67" s="38">
        <f t="shared" si="17"/>
        <v>20000</v>
      </c>
      <c r="Y67" s="38">
        <f t="shared" si="17"/>
        <v>20000</v>
      </c>
      <c r="Z67" s="38">
        <f t="shared" si="17"/>
        <v>20000</v>
      </c>
      <c r="AA67" s="38">
        <f t="shared" si="17"/>
        <v>20000</v>
      </c>
      <c r="AB67" s="38">
        <f t="shared" si="17"/>
        <v>20000</v>
      </c>
      <c r="AC67" s="38">
        <f t="shared" si="17"/>
        <v>20000</v>
      </c>
      <c r="AD67" s="38">
        <f t="shared" si="17"/>
        <v>20000</v>
      </c>
      <c r="AE67" s="38">
        <f t="shared" si="17"/>
        <v>20000</v>
      </c>
      <c r="AF67" s="38">
        <f t="shared" si="17"/>
        <v>20000</v>
      </c>
      <c r="AG67" s="38">
        <f t="shared" si="17"/>
        <v>20000</v>
      </c>
      <c r="AH67" s="38">
        <f t="shared" si="17"/>
        <v>20000</v>
      </c>
      <c r="AI67" s="38">
        <f t="shared" si="17"/>
        <v>20000</v>
      </c>
      <c r="AJ67" s="38">
        <f t="shared" si="17"/>
        <v>20000</v>
      </c>
      <c r="AK67" s="38">
        <f t="shared" si="17"/>
        <v>20000</v>
      </c>
      <c r="AL67" s="36">
        <f t="shared" si="14"/>
        <v>720000</v>
      </c>
    </row>
    <row r="68" spans="1:38" s="34" customFormat="1">
      <c r="A68" s="39" t="s">
        <v>93</v>
      </c>
      <c r="B68" s="38"/>
      <c r="C68" s="38">
        <f>C57*0.06</f>
        <v>72000</v>
      </c>
      <c r="D68" s="38">
        <f t="shared" ref="D68:AK68" si="18">D57*0.06</f>
        <v>72000</v>
      </c>
      <c r="E68" s="38">
        <f t="shared" si="18"/>
        <v>72000</v>
      </c>
      <c r="F68" s="38">
        <f t="shared" si="18"/>
        <v>72000</v>
      </c>
      <c r="G68" s="38">
        <f t="shared" si="18"/>
        <v>72000</v>
      </c>
      <c r="H68" s="38">
        <f t="shared" si="18"/>
        <v>72000</v>
      </c>
      <c r="I68" s="38">
        <f t="shared" si="18"/>
        <v>72000</v>
      </c>
      <c r="J68" s="38">
        <f t="shared" si="18"/>
        <v>72000</v>
      </c>
      <c r="K68" s="38">
        <f t="shared" si="18"/>
        <v>72000</v>
      </c>
      <c r="L68" s="38">
        <f t="shared" si="18"/>
        <v>72000</v>
      </c>
      <c r="M68" s="38">
        <f t="shared" si="18"/>
        <v>72000</v>
      </c>
      <c r="N68" s="38">
        <f t="shared" si="18"/>
        <v>72000</v>
      </c>
      <c r="O68" s="38">
        <f t="shared" si="18"/>
        <v>72000</v>
      </c>
      <c r="P68" s="38">
        <f t="shared" si="18"/>
        <v>72000</v>
      </c>
      <c r="Q68" s="38">
        <f t="shared" si="18"/>
        <v>72000</v>
      </c>
      <c r="R68" s="38">
        <f t="shared" si="18"/>
        <v>72000</v>
      </c>
      <c r="S68" s="38">
        <f t="shared" si="18"/>
        <v>72000</v>
      </c>
      <c r="T68" s="38">
        <f t="shared" si="18"/>
        <v>72000</v>
      </c>
      <c r="U68" s="38">
        <f t="shared" si="18"/>
        <v>72000</v>
      </c>
      <c r="V68" s="38">
        <f t="shared" si="18"/>
        <v>72000</v>
      </c>
      <c r="W68" s="38">
        <f t="shared" si="18"/>
        <v>72000</v>
      </c>
      <c r="X68" s="38">
        <f t="shared" si="18"/>
        <v>72000</v>
      </c>
      <c r="Y68" s="38">
        <f t="shared" si="18"/>
        <v>72000</v>
      </c>
      <c r="Z68" s="38">
        <f t="shared" si="18"/>
        <v>72000</v>
      </c>
      <c r="AA68" s="38">
        <f t="shared" si="18"/>
        <v>72000</v>
      </c>
      <c r="AB68" s="38">
        <f t="shared" si="18"/>
        <v>72000</v>
      </c>
      <c r="AC68" s="38">
        <f t="shared" si="18"/>
        <v>72000</v>
      </c>
      <c r="AD68" s="38">
        <f t="shared" si="18"/>
        <v>72000</v>
      </c>
      <c r="AE68" s="38">
        <f t="shared" si="18"/>
        <v>72000</v>
      </c>
      <c r="AF68" s="38">
        <f t="shared" si="18"/>
        <v>72000</v>
      </c>
      <c r="AG68" s="38">
        <f t="shared" si="18"/>
        <v>72000</v>
      </c>
      <c r="AH68" s="38">
        <f t="shared" si="18"/>
        <v>72000</v>
      </c>
      <c r="AI68" s="38">
        <f t="shared" si="18"/>
        <v>72000</v>
      </c>
      <c r="AJ68" s="38">
        <f t="shared" si="18"/>
        <v>72000</v>
      </c>
      <c r="AK68" s="38">
        <f t="shared" si="18"/>
        <v>72000</v>
      </c>
      <c r="AL68" s="36">
        <f t="shared" si="14"/>
        <v>2520000</v>
      </c>
    </row>
    <row r="69" spans="1:38" s="34" customFormat="1">
      <c r="A69" s="39" t="s">
        <v>87</v>
      </c>
      <c r="B69" s="38">
        <f t="shared" ref="B69:AK69" si="19">B57*$B$8</f>
        <v>0</v>
      </c>
      <c r="C69" s="38">
        <f t="shared" si="19"/>
        <v>600000</v>
      </c>
      <c r="D69" s="38">
        <f t="shared" si="19"/>
        <v>600000</v>
      </c>
      <c r="E69" s="38">
        <f t="shared" si="19"/>
        <v>600000</v>
      </c>
      <c r="F69" s="38">
        <f t="shared" si="19"/>
        <v>600000</v>
      </c>
      <c r="G69" s="38">
        <f t="shared" si="19"/>
        <v>600000</v>
      </c>
      <c r="H69" s="38">
        <f t="shared" si="19"/>
        <v>600000</v>
      </c>
      <c r="I69" s="38">
        <f t="shared" si="19"/>
        <v>600000</v>
      </c>
      <c r="J69" s="38">
        <f t="shared" si="19"/>
        <v>600000</v>
      </c>
      <c r="K69" s="38">
        <f t="shared" si="19"/>
        <v>600000</v>
      </c>
      <c r="L69" s="38">
        <f t="shared" si="19"/>
        <v>600000</v>
      </c>
      <c r="M69" s="103">
        <f t="shared" si="19"/>
        <v>600000</v>
      </c>
      <c r="N69" s="38">
        <f t="shared" si="19"/>
        <v>600000</v>
      </c>
      <c r="O69" s="38">
        <f t="shared" si="19"/>
        <v>600000</v>
      </c>
      <c r="P69" s="38">
        <f t="shared" si="19"/>
        <v>600000</v>
      </c>
      <c r="Q69" s="38">
        <f t="shared" si="19"/>
        <v>600000</v>
      </c>
      <c r="R69" s="38">
        <f t="shared" si="19"/>
        <v>600000</v>
      </c>
      <c r="S69" s="38">
        <f t="shared" si="19"/>
        <v>600000</v>
      </c>
      <c r="T69" s="38">
        <f t="shared" si="19"/>
        <v>600000</v>
      </c>
      <c r="U69" s="38">
        <f t="shared" si="19"/>
        <v>600000</v>
      </c>
      <c r="V69" s="38">
        <f t="shared" si="19"/>
        <v>600000</v>
      </c>
      <c r="W69" s="38">
        <f t="shared" si="19"/>
        <v>600000</v>
      </c>
      <c r="X69" s="38">
        <f t="shared" si="19"/>
        <v>600000</v>
      </c>
      <c r="Y69" s="38">
        <f t="shared" si="19"/>
        <v>600000</v>
      </c>
      <c r="Z69" s="38">
        <f t="shared" si="19"/>
        <v>600000</v>
      </c>
      <c r="AA69" s="38">
        <f t="shared" si="19"/>
        <v>600000</v>
      </c>
      <c r="AB69" s="38">
        <f t="shared" si="19"/>
        <v>600000</v>
      </c>
      <c r="AC69" s="38">
        <f t="shared" si="19"/>
        <v>600000</v>
      </c>
      <c r="AD69" s="38">
        <f t="shared" si="19"/>
        <v>600000</v>
      </c>
      <c r="AE69" s="38">
        <f t="shared" si="19"/>
        <v>600000</v>
      </c>
      <c r="AF69" s="38">
        <f t="shared" si="19"/>
        <v>600000</v>
      </c>
      <c r="AG69" s="38">
        <f t="shared" si="19"/>
        <v>600000</v>
      </c>
      <c r="AH69" s="38">
        <f t="shared" si="19"/>
        <v>600000</v>
      </c>
      <c r="AI69" s="38">
        <f t="shared" si="19"/>
        <v>600000</v>
      </c>
      <c r="AJ69" s="38">
        <f t="shared" si="19"/>
        <v>600000</v>
      </c>
      <c r="AK69" s="38">
        <f t="shared" si="19"/>
        <v>600000</v>
      </c>
      <c r="AL69" s="36">
        <f t="shared" si="14"/>
        <v>21000000</v>
      </c>
    </row>
    <row r="70" spans="1:38" s="34" customFormat="1">
      <c r="A70" s="39" t="s">
        <v>12</v>
      </c>
      <c r="B70" s="38">
        <f>B55*$B$32</f>
        <v>0</v>
      </c>
      <c r="C70" s="38">
        <f t="shared" ref="C70:AK70" si="20">C56*B31</f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0</v>
      </c>
      <c r="K70" s="38">
        <f t="shared" si="20"/>
        <v>0</v>
      </c>
      <c r="L70" s="38">
        <f t="shared" si="20"/>
        <v>0</v>
      </c>
      <c r="M70" s="38">
        <f t="shared" si="20"/>
        <v>0</v>
      </c>
      <c r="N70" s="38">
        <f t="shared" si="20"/>
        <v>0</v>
      </c>
      <c r="O70" s="38">
        <f t="shared" si="20"/>
        <v>0</v>
      </c>
      <c r="P70" s="38">
        <f t="shared" si="20"/>
        <v>0</v>
      </c>
      <c r="Q70" s="38">
        <f t="shared" si="20"/>
        <v>0</v>
      </c>
      <c r="R70" s="38">
        <f t="shared" si="20"/>
        <v>0</v>
      </c>
      <c r="S70" s="38">
        <f t="shared" si="20"/>
        <v>0</v>
      </c>
      <c r="T70" s="38">
        <f t="shared" si="20"/>
        <v>0</v>
      </c>
      <c r="U70" s="38">
        <f t="shared" si="20"/>
        <v>0</v>
      </c>
      <c r="V70" s="38">
        <f t="shared" si="20"/>
        <v>0</v>
      </c>
      <c r="W70" s="38">
        <f t="shared" si="20"/>
        <v>0</v>
      </c>
      <c r="X70" s="38">
        <f t="shared" si="20"/>
        <v>0</v>
      </c>
      <c r="Y70" s="38">
        <f t="shared" si="20"/>
        <v>0</v>
      </c>
      <c r="Z70" s="38">
        <f t="shared" si="20"/>
        <v>0</v>
      </c>
      <c r="AA70" s="38">
        <f t="shared" si="20"/>
        <v>0</v>
      </c>
      <c r="AB70" s="38">
        <f t="shared" si="20"/>
        <v>0</v>
      </c>
      <c r="AC70" s="38">
        <f t="shared" si="20"/>
        <v>0</v>
      </c>
      <c r="AD70" s="38">
        <f t="shared" si="20"/>
        <v>0</v>
      </c>
      <c r="AE70" s="38">
        <f t="shared" si="20"/>
        <v>0</v>
      </c>
      <c r="AF70" s="38">
        <f t="shared" si="20"/>
        <v>0</v>
      </c>
      <c r="AG70" s="38">
        <f t="shared" si="20"/>
        <v>0</v>
      </c>
      <c r="AH70" s="38">
        <f t="shared" si="20"/>
        <v>0</v>
      </c>
      <c r="AI70" s="38">
        <f t="shared" si="20"/>
        <v>0</v>
      </c>
      <c r="AJ70" s="38">
        <f t="shared" si="20"/>
        <v>0</v>
      </c>
      <c r="AK70" s="38">
        <f t="shared" si="20"/>
        <v>0</v>
      </c>
      <c r="AL70" s="36">
        <f t="shared" si="14"/>
        <v>0</v>
      </c>
    </row>
    <row r="71" spans="1:38" s="34" customFormat="1">
      <c r="A71" s="39" t="s">
        <v>95</v>
      </c>
      <c r="B71" s="38"/>
      <c r="C71" s="38">
        <f>C57*$B$36</f>
        <v>6000</v>
      </c>
      <c r="D71" s="38">
        <f t="shared" ref="D71:E71" si="21">D57*$B$36</f>
        <v>6000</v>
      </c>
      <c r="E71" s="38">
        <f t="shared" si="21"/>
        <v>6000</v>
      </c>
      <c r="F71" s="38">
        <f>F57*$B$36</f>
        <v>6000</v>
      </c>
      <c r="G71" s="38">
        <f t="shared" ref="G71:AK71" si="22">G57*$B$36</f>
        <v>6000</v>
      </c>
      <c r="H71" s="38">
        <f t="shared" si="22"/>
        <v>6000</v>
      </c>
      <c r="I71" s="38">
        <f t="shared" si="22"/>
        <v>6000</v>
      </c>
      <c r="J71" s="38">
        <f t="shared" si="22"/>
        <v>6000</v>
      </c>
      <c r="K71" s="38">
        <f t="shared" si="22"/>
        <v>6000</v>
      </c>
      <c r="L71" s="38">
        <f t="shared" si="22"/>
        <v>6000</v>
      </c>
      <c r="M71" s="38">
        <f t="shared" si="22"/>
        <v>6000</v>
      </c>
      <c r="N71" s="38">
        <f t="shared" si="22"/>
        <v>6000</v>
      </c>
      <c r="O71" s="38">
        <f t="shared" si="22"/>
        <v>6000</v>
      </c>
      <c r="P71" s="38">
        <f t="shared" si="22"/>
        <v>6000</v>
      </c>
      <c r="Q71" s="38">
        <f t="shared" si="22"/>
        <v>6000</v>
      </c>
      <c r="R71" s="38">
        <f t="shared" si="22"/>
        <v>6000</v>
      </c>
      <c r="S71" s="38">
        <f t="shared" si="22"/>
        <v>6000</v>
      </c>
      <c r="T71" s="38">
        <f t="shared" si="22"/>
        <v>6000</v>
      </c>
      <c r="U71" s="38">
        <f t="shared" si="22"/>
        <v>6000</v>
      </c>
      <c r="V71" s="38">
        <f t="shared" si="22"/>
        <v>6000</v>
      </c>
      <c r="W71" s="38">
        <f t="shared" si="22"/>
        <v>6000</v>
      </c>
      <c r="X71" s="38">
        <f t="shared" si="22"/>
        <v>6000</v>
      </c>
      <c r="Y71" s="38">
        <f t="shared" si="22"/>
        <v>6000</v>
      </c>
      <c r="Z71" s="38">
        <f t="shared" si="22"/>
        <v>6000</v>
      </c>
      <c r="AA71" s="38">
        <f t="shared" si="22"/>
        <v>6000</v>
      </c>
      <c r="AB71" s="38">
        <f t="shared" si="22"/>
        <v>6000</v>
      </c>
      <c r="AC71" s="38">
        <f t="shared" si="22"/>
        <v>6000</v>
      </c>
      <c r="AD71" s="38">
        <f t="shared" si="22"/>
        <v>6000</v>
      </c>
      <c r="AE71" s="38">
        <f t="shared" si="22"/>
        <v>6000</v>
      </c>
      <c r="AF71" s="38">
        <f t="shared" si="22"/>
        <v>6000</v>
      </c>
      <c r="AG71" s="38">
        <f t="shared" si="22"/>
        <v>6000</v>
      </c>
      <c r="AH71" s="38">
        <f t="shared" si="22"/>
        <v>6000</v>
      </c>
      <c r="AI71" s="38">
        <f t="shared" si="22"/>
        <v>6000</v>
      </c>
      <c r="AJ71" s="38">
        <f t="shared" si="22"/>
        <v>6000</v>
      </c>
      <c r="AK71" s="38">
        <f t="shared" si="22"/>
        <v>6000</v>
      </c>
      <c r="AL71" s="36"/>
    </row>
    <row r="72" spans="1:38" s="34" customFormat="1">
      <c r="A72" s="39" t="s">
        <v>96</v>
      </c>
      <c r="B72" s="38"/>
      <c r="C72" s="38">
        <f>$B$37</f>
        <v>5000</v>
      </c>
      <c r="D72" s="38">
        <f t="shared" ref="D72:AK72" si="23">$B$37</f>
        <v>5000</v>
      </c>
      <c r="E72" s="38">
        <f t="shared" si="23"/>
        <v>5000</v>
      </c>
      <c r="F72" s="38">
        <f t="shared" si="23"/>
        <v>5000</v>
      </c>
      <c r="G72" s="38">
        <f t="shared" si="23"/>
        <v>5000</v>
      </c>
      <c r="H72" s="38">
        <f t="shared" si="23"/>
        <v>5000</v>
      </c>
      <c r="I72" s="38">
        <f t="shared" si="23"/>
        <v>5000</v>
      </c>
      <c r="J72" s="38">
        <f t="shared" si="23"/>
        <v>5000</v>
      </c>
      <c r="K72" s="38">
        <f t="shared" si="23"/>
        <v>5000</v>
      </c>
      <c r="L72" s="38">
        <f t="shared" si="23"/>
        <v>5000</v>
      </c>
      <c r="M72" s="38">
        <f t="shared" si="23"/>
        <v>5000</v>
      </c>
      <c r="N72" s="38">
        <f t="shared" si="23"/>
        <v>5000</v>
      </c>
      <c r="O72" s="38">
        <f t="shared" si="23"/>
        <v>5000</v>
      </c>
      <c r="P72" s="38">
        <f t="shared" si="23"/>
        <v>5000</v>
      </c>
      <c r="Q72" s="38">
        <f t="shared" si="23"/>
        <v>5000</v>
      </c>
      <c r="R72" s="38">
        <f t="shared" si="23"/>
        <v>5000</v>
      </c>
      <c r="S72" s="38">
        <f t="shared" si="23"/>
        <v>5000</v>
      </c>
      <c r="T72" s="38">
        <f t="shared" si="23"/>
        <v>5000</v>
      </c>
      <c r="U72" s="38">
        <f t="shared" si="23"/>
        <v>5000</v>
      </c>
      <c r="V72" s="38">
        <f t="shared" si="23"/>
        <v>5000</v>
      </c>
      <c r="W72" s="38">
        <f t="shared" si="23"/>
        <v>5000</v>
      </c>
      <c r="X72" s="38">
        <f t="shared" si="23"/>
        <v>5000</v>
      </c>
      <c r="Y72" s="38">
        <f t="shared" si="23"/>
        <v>5000</v>
      </c>
      <c r="Z72" s="38">
        <f t="shared" si="23"/>
        <v>5000</v>
      </c>
      <c r="AA72" s="38">
        <f t="shared" si="23"/>
        <v>5000</v>
      </c>
      <c r="AB72" s="38">
        <f t="shared" si="23"/>
        <v>5000</v>
      </c>
      <c r="AC72" s="38">
        <f t="shared" si="23"/>
        <v>5000</v>
      </c>
      <c r="AD72" s="38">
        <f t="shared" si="23"/>
        <v>5000</v>
      </c>
      <c r="AE72" s="38">
        <f t="shared" si="23"/>
        <v>5000</v>
      </c>
      <c r="AF72" s="38">
        <f t="shared" si="23"/>
        <v>5000</v>
      </c>
      <c r="AG72" s="38">
        <f t="shared" si="23"/>
        <v>5000</v>
      </c>
      <c r="AH72" s="38">
        <f t="shared" si="23"/>
        <v>5000</v>
      </c>
      <c r="AI72" s="38">
        <f t="shared" si="23"/>
        <v>5000</v>
      </c>
      <c r="AJ72" s="38">
        <f t="shared" si="23"/>
        <v>5000</v>
      </c>
      <c r="AK72" s="38">
        <f t="shared" si="23"/>
        <v>5000</v>
      </c>
      <c r="AL72" s="36"/>
    </row>
    <row r="73" spans="1:38" s="34" customFormat="1">
      <c r="A73" s="39" t="s">
        <v>97</v>
      </c>
      <c r="B73" s="38"/>
      <c r="C73" s="38">
        <f>$B$38</f>
        <v>2000</v>
      </c>
      <c r="D73" s="38">
        <f t="shared" ref="D73:AK73" si="24">$B$38</f>
        <v>2000</v>
      </c>
      <c r="E73" s="38">
        <f t="shared" si="24"/>
        <v>2000</v>
      </c>
      <c r="F73" s="38">
        <f t="shared" si="24"/>
        <v>2000</v>
      </c>
      <c r="G73" s="38">
        <f t="shared" si="24"/>
        <v>2000</v>
      </c>
      <c r="H73" s="38">
        <f t="shared" si="24"/>
        <v>2000</v>
      </c>
      <c r="I73" s="38">
        <f t="shared" si="24"/>
        <v>2000</v>
      </c>
      <c r="J73" s="38">
        <f t="shared" si="24"/>
        <v>2000</v>
      </c>
      <c r="K73" s="38">
        <f t="shared" si="24"/>
        <v>2000</v>
      </c>
      <c r="L73" s="38">
        <f t="shared" si="24"/>
        <v>2000</v>
      </c>
      <c r="M73" s="38">
        <f t="shared" si="24"/>
        <v>2000</v>
      </c>
      <c r="N73" s="38">
        <f t="shared" si="24"/>
        <v>2000</v>
      </c>
      <c r="O73" s="38">
        <f t="shared" si="24"/>
        <v>2000</v>
      </c>
      <c r="P73" s="38">
        <f t="shared" si="24"/>
        <v>2000</v>
      </c>
      <c r="Q73" s="38">
        <f t="shared" si="24"/>
        <v>2000</v>
      </c>
      <c r="R73" s="38">
        <f t="shared" si="24"/>
        <v>2000</v>
      </c>
      <c r="S73" s="38">
        <f t="shared" si="24"/>
        <v>2000</v>
      </c>
      <c r="T73" s="38">
        <f t="shared" si="24"/>
        <v>2000</v>
      </c>
      <c r="U73" s="38">
        <f t="shared" si="24"/>
        <v>2000</v>
      </c>
      <c r="V73" s="38">
        <f t="shared" si="24"/>
        <v>2000</v>
      </c>
      <c r="W73" s="38">
        <f t="shared" si="24"/>
        <v>2000</v>
      </c>
      <c r="X73" s="38">
        <f t="shared" si="24"/>
        <v>2000</v>
      </c>
      <c r="Y73" s="38">
        <f t="shared" si="24"/>
        <v>2000</v>
      </c>
      <c r="Z73" s="38">
        <f t="shared" si="24"/>
        <v>2000</v>
      </c>
      <c r="AA73" s="38">
        <f t="shared" si="24"/>
        <v>2000</v>
      </c>
      <c r="AB73" s="38">
        <f t="shared" si="24"/>
        <v>2000</v>
      </c>
      <c r="AC73" s="38">
        <f t="shared" si="24"/>
        <v>2000</v>
      </c>
      <c r="AD73" s="38">
        <f t="shared" si="24"/>
        <v>2000</v>
      </c>
      <c r="AE73" s="38">
        <f t="shared" si="24"/>
        <v>2000</v>
      </c>
      <c r="AF73" s="38">
        <f t="shared" si="24"/>
        <v>2000</v>
      </c>
      <c r="AG73" s="38">
        <f t="shared" si="24"/>
        <v>2000</v>
      </c>
      <c r="AH73" s="38">
        <f t="shared" si="24"/>
        <v>2000</v>
      </c>
      <c r="AI73" s="38">
        <f t="shared" si="24"/>
        <v>2000</v>
      </c>
      <c r="AJ73" s="38">
        <f t="shared" si="24"/>
        <v>2000</v>
      </c>
      <c r="AK73" s="38">
        <f t="shared" si="24"/>
        <v>2000</v>
      </c>
      <c r="AL73" s="36"/>
    </row>
    <row r="74" spans="1:38" s="34" customFormat="1">
      <c r="A74" s="39" t="s">
        <v>101</v>
      </c>
      <c r="B74" s="38"/>
      <c r="C74" s="38">
        <f>$B$41</f>
        <v>15000</v>
      </c>
      <c r="D74" s="38">
        <f t="shared" ref="D74:AK74" si="25">$B$41</f>
        <v>15000</v>
      </c>
      <c r="E74" s="38">
        <f t="shared" si="25"/>
        <v>15000</v>
      </c>
      <c r="F74" s="38">
        <f t="shared" si="25"/>
        <v>15000</v>
      </c>
      <c r="G74" s="38">
        <f t="shared" si="25"/>
        <v>15000</v>
      </c>
      <c r="H74" s="38">
        <f t="shared" si="25"/>
        <v>15000</v>
      </c>
      <c r="I74" s="38">
        <f t="shared" si="25"/>
        <v>15000</v>
      </c>
      <c r="J74" s="38">
        <f t="shared" si="25"/>
        <v>15000</v>
      </c>
      <c r="K74" s="38">
        <f t="shared" si="25"/>
        <v>15000</v>
      </c>
      <c r="L74" s="38">
        <f t="shared" si="25"/>
        <v>15000</v>
      </c>
      <c r="M74" s="38">
        <f t="shared" si="25"/>
        <v>15000</v>
      </c>
      <c r="N74" s="38">
        <f t="shared" si="25"/>
        <v>15000</v>
      </c>
      <c r="O74" s="38">
        <f t="shared" si="25"/>
        <v>15000</v>
      </c>
      <c r="P74" s="38">
        <f t="shared" si="25"/>
        <v>15000</v>
      </c>
      <c r="Q74" s="38">
        <f t="shared" si="25"/>
        <v>15000</v>
      </c>
      <c r="R74" s="38">
        <f t="shared" si="25"/>
        <v>15000</v>
      </c>
      <c r="S74" s="38">
        <f t="shared" si="25"/>
        <v>15000</v>
      </c>
      <c r="T74" s="38">
        <f t="shared" si="25"/>
        <v>15000</v>
      </c>
      <c r="U74" s="38">
        <f t="shared" si="25"/>
        <v>15000</v>
      </c>
      <c r="V74" s="38">
        <f t="shared" si="25"/>
        <v>15000</v>
      </c>
      <c r="W74" s="38">
        <f t="shared" si="25"/>
        <v>15000</v>
      </c>
      <c r="X74" s="38">
        <f t="shared" si="25"/>
        <v>15000</v>
      </c>
      <c r="Y74" s="38">
        <f t="shared" si="25"/>
        <v>15000</v>
      </c>
      <c r="Z74" s="38">
        <f t="shared" si="25"/>
        <v>15000</v>
      </c>
      <c r="AA74" s="38">
        <f t="shared" si="25"/>
        <v>15000</v>
      </c>
      <c r="AB74" s="38">
        <f t="shared" si="25"/>
        <v>15000</v>
      </c>
      <c r="AC74" s="38">
        <f t="shared" si="25"/>
        <v>15000</v>
      </c>
      <c r="AD74" s="38">
        <f t="shared" si="25"/>
        <v>15000</v>
      </c>
      <c r="AE74" s="38">
        <f t="shared" si="25"/>
        <v>15000</v>
      </c>
      <c r="AF74" s="38">
        <f t="shared" si="25"/>
        <v>15000</v>
      </c>
      <c r="AG74" s="38">
        <f t="shared" si="25"/>
        <v>15000</v>
      </c>
      <c r="AH74" s="38">
        <f t="shared" si="25"/>
        <v>15000</v>
      </c>
      <c r="AI74" s="38">
        <f t="shared" si="25"/>
        <v>15000</v>
      </c>
      <c r="AJ74" s="38">
        <f t="shared" si="25"/>
        <v>15000</v>
      </c>
      <c r="AK74" s="38">
        <f t="shared" si="25"/>
        <v>15000</v>
      </c>
      <c r="AL74" s="36"/>
    </row>
    <row r="75" spans="1:38" s="34" customFormat="1">
      <c r="A75" s="39" t="s">
        <v>102</v>
      </c>
      <c r="B75" s="38"/>
      <c r="C75" s="38">
        <f>C57*$B$40</f>
        <v>12000</v>
      </c>
      <c r="D75" s="38">
        <f t="shared" ref="D75:AK75" si="26">D57*$B$40</f>
        <v>12000</v>
      </c>
      <c r="E75" s="38">
        <f t="shared" si="26"/>
        <v>12000</v>
      </c>
      <c r="F75" s="38">
        <f t="shared" si="26"/>
        <v>12000</v>
      </c>
      <c r="G75" s="38">
        <f t="shared" si="26"/>
        <v>12000</v>
      </c>
      <c r="H75" s="38">
        <f t="shared" si="26"/>
        <v>12000</v>
      </c>
      <c r="I75" s="38">
        <f t="shared" si="26"/>
        <v>12000</v>
      </c>
      <c r="J75" s="38">
        <f t="shared" si="26"/>
        <v>12000</v>
      </c>
      <c r="K75" s="38">
        <f t="shared" si="26"/>
        <v>12000</v>
      </c>
      <c r="L75" s="38">
        <f t="shared" si="26"/>
        <v>12000</v>
      </c>
      <c r="M75" s="38">
        <f t="shared" si="26"/>
        <v>12000</v>
      </c>
      <c r="N75" s="38">
        <f t="shared" si="26"/>
        <v>12000</v>
      </c>
      <c r="O75" s="38">
        <f t="shared" si="26"/>
        <v>12000</v>
      </c>
      <c r="P75" s="38">
        <f t="shared" si="26"/>
        <v>12000</v>
      </c>
      <c r="Q75" s="38">
        <f t="shared" si="26"/>
        <v>12000</v>
      </c>
      <c r="R75" s="38">
        <f t="shared" si="26"/>
        <v>12000</v>
      </c>
      <c r="S75" s="38">
        <f t="shared" si="26"/>
        <v>12000</v>
      </c>
      <c r="T75" s="38">
        <f t="shared" si="26"/>
        <v>12000</v>
      </c>
      <c r="U75" s="38">
        <f t="shared" si="26"/>
        <v>12000</v>
      </c>
      <c r="V75" s="38">
        <f t="shared" si="26"/>
        <v>12000</v>
      </c>
      <c r="W75" s="38">
        <f t="shared" si="26"/>
        <v>12000</v>
      </c>
      <c r="X75" s="38">
        <f t="shared" si="26"/>
        <v>12000</v>
      </c>
      <c r="Y75" s="38">
        <f t="shared" si="26"/>
        <v>12000</v>
      </c>
      <c r="Z75" s="38">
        <f t="shared" si="26"/>
        <v>12000</v>
      </c>
      <c r="AA75" s="38">
        <f t="shared" si="26"/>
        <v>12000</v>
      </c>
      <c r="AB75" s="38">
        <f t="shared" si="26"/>
        <v>12000</v>
      </c>
      <c r="AC75" s="38">
        <f t="shared" si="26"/>
        <v>12000</v>
      </c>
      <c r="AD75" s="38">
        <f t="shared" si="26"/>
        <v>12000</v>
      </c>
      <c r="AE75" s="38">
        <f t="shared" si="26"/>
        <v>12000</v>
      </c>
      <c r="AF75" s="38">
        <f t="shared" si="26"/>
        <v>12000</v>
      </c>
      <c r="AG75" s="38">
        <f t="shared" si="26"/>
        <v>12000</v>
      </c>
      <c r="AH75" s="38">
        <f t="shared" si="26"/>
        <v>12000</v>
      </c>
      <c r="AI75" s="38">
        <f t="shared" si="26"/>
        <v>12000</v>
      </c>
      <c r="AJ75" s="38">
        <f t="shared" si="26"/>
        <v>12000</v>
      </c>
      <c r="AK75" s="38">
        <f t="shared" si="26"/>
        <v>12000</v>
      </c>
      <c r="AL75" s="36"/>
    </row>
    <row r="76" spans="1:38" s="34" customFormat="1">
      <c r="A76" s="39" t="s">
        <v>37</v>
      </c>
      <c r="B76" s="38">
        <f>B56*$B$32</f>
        <v>0</v>
      </c>
      <c r="C76" s="38">
        <f t="shared" ref="C76:AK76" si="27">C56*$B$32</f>
        <v>0</v>
      </c>
      <c r="D76" s="38">
        <f t="shared" si="27"/>
        <v>0</v>
      </c>
      <c r="E76" s="38">
        <f t="shared" si="27"/>
        <v>0</v>
      </c>
      <c r="F76" s="38">
        <f t="shared" si="27"/>
        <v>0</v>
      </c>
      <c r="G76" s="38">
        <f t="shared" si="27"/>
        <v>0</v>
      </c>
      <c r="H76" s="38">
        <f t="shared" si="27"/>
        <v>0</v>
      </c>
      <c r="I76" s="38">
        <f t="shared" si="27"/>
        <v>0</v>
      </c>
      <c r="J76" s="38">
        <f t="shared" si="27"/>
        <v>0</v>
      </c>
      <c r="K76" s="38">
        <f t="shared" si="27"/>
        <v>0</v>
      </c>
      <c r="L76" s="38">
        <f t="shared" si="27"/>
        <v>0</v>
      </c>
      <c r="M76" s="103">
        <f t="shared" si="27"/>
        <v>0</v>
      </c>
      <c r="N76" s="38">
        <f t="shared" si="27"/>
        <v>0</v>
      </c>
      <c r="O76" s="38">
        <f t="shared" si="27"/>
        <v>0</v>
      </c>
      <c r="P76" s="38">
        <f t="shared" si="27"/>
        <v>0</v>
      </c>
      <c r="Q76" s="38">
        <f t="shared" si="27"/>
        <v>0</v>
      </c>
      <c r="R76" s="38">
        <f t="shared" si="27"/>
        <v>0</v>
      </c>
      <c r="S76" s="38">
        <f t="shared" si="27"/>
        <v>0</v>
      </c>
      <c r="T76" s="38">
        <f t="shared" si="27"/>
        <v>0</v>
      </c>
      <c r="U76" s="38">
        <f t="shared" si="27"/>
        <v>0</v>
      </c>
      <c r="V76" s="38">
        <f t="shared" si="27"/>
        <v>0</v>
      </c>
      <c r="W76" s="38">
        <f t="shared" si="27"/>
        <v>0</v>
      </c>
      <c r="X76" s="38">
        <f t="shared" si="27"/>
        <v>0</v>
      </c>
      <c r="Y76" s="38">
        <f t="shared" si="27"/>
        <v>0</v>
      </c>
      <c r="Z76" s="38">
        <f t="shared" si="27"/>
        <v>0</v>
      </c>
      <c r="AA76" s="38">
        <f t="shared" si="27"/>
        <v>0</v>
      </c>
      <c r="AB76" s="38">
        <f t="shared" si="27"/>
        <v>0</v>
      </c>
      <c r="AC76" s="38">
        <f t="shared" si="27"/>
        <v>0</v>
      </c>
      <c r="AD76" s="38">
        <f t="shared" si="27"/>
        <v>0</v>
      </c>
      <c r="AE76" s="38">
        <f t="shared" si="27"/>
        <v>0</v>
      </c>
      <c r="AF76" s="38">
        <f t="shared" si="27"/>
        <v>0</v>
      </c>
      <c r="AG76" s="38">
        <f t="shared" si="27"/>
        <v>0</v>
      </c>
      <c r="AH76" s="38">
        <f t="shared" si="27"/>
        <v>0</v>
      </c>
      <c r="AI76" s="38">
        <f t="shared" si="27"/>
        <v>0</v>
      </c>
      <c r="AJ76" s="38">
        <f t="shared" si="27"/>
        <v>0</v>
      </c>
      <c r="AK76" s="38">
        <f t="shared" si="27"/>
        <v>0</v>
      </c>
      <c r="AL76" s="36">
        <f t="shared" si="14"/>
        <v>0</v>
      </c>
    </row>
    <row r="77" spans="1:38" s="34" customFormat="1">
      <c r="A77" s="39" t="s">
        <v>38</v>
      </c>
      <c r="B77" s="38">
        <f t="shared" ref="B77:AK77" si="28">B56*$B$33</f>
        <v>0</v>
      </c>
      <c r="C77" s="38">
        <f t="shared" si="28"/>
        <v>0</v>
      </c>
      <c r="D77" s="38">
        <f t="shared" si="28"/>
        <v>0</v>
      </c>
      <c r="E77" s="38">
        <f t="shared" si="28"/>
        <v>0</v>
      </c>
      <c r="F77" s="38">
        <f t="shared" si="28"/>
        <v>0</v>
      </c>
      <c r="G77" s="38">
        <f t="shared" si="28"/>
        <v>0</v>
      </c>
      <c r="H77" s="38">
        <f t="shared" si="28"/>
        <v>0</v>
      </c>
      <c r="I77" s="38">
        <f t="shared" si="28"/>
        <v>0</v>
      </c>
      <c r="J77" s="38">
        <f t="shared" si="28"/>
        <v>0</v>
      </c>
      <c r="K77" s="38">
        <f t="shared" si="28"/>
        <v>0</v>
      </c>
      <c r="L77" s="38">
        <f t="shared" si="28"/>
        <v>0</v>
      </c>
      <c r="M77" s="103">
        <f t="shared" si="28"/>
        <v>0</v>
      </c>
      <c r="N77" s="38">
        <f t="shared" si="28"/>
        <v>0</v>
      </c>
      <c r="O77" s="38">
        <f t="shared" si="28"/>
        <v>0</v>
      </c>
      <c r="P77" s="38">
        <f t="shared" si="28"/>
        <v>0</v>
      </c>
      <c r="Q77" s="38">
        <f t="shared" si="28"/>
        <v>0</v>
      </c>
      <c r="R77" s="38">
        <f t="shared" si="28"/>
        <v>0</v>
      </c>
      <c r="S77" s="38">
        <f t="shared" si="28"/>
        <v>0</v>
      </c>
      <c r="T77" s="38">
        <f t="shared" si="28"/>
        <v>0</v>
      </c>
      <c r="U77" s="38">
        <f t="shared" si="28"/>
        <v>0</v>
      </c>
      <c r="V77" s="38">
        <f t="shared" si="28"/>
        <v>0</v>
      </c>
      <c r="W77" s="38">
        <f t="shared" si="28"/>
        <v>0</v>
      </c>
      <c r="X77" s="38">
        <f t="shared" si="28"/>
        <v>0</v>
      </c>
      <c r="Y77" s="38">
        <f t="shared" si="28"/>
        <v>0</v>
      </c>
      <c r="Z77" s="38">
        <f t="shared" si="28"/>
        <v>0</v>
      </c>
      <c r="AA77" s="38">
        <f t="shared" si="28"/>
        <v>0</v>
      </c>
      <c r="AB77" s="38">
        <f t="shared" si="28"/>
        <v>0</v>
      </c>
      <c r="AC77" s="38">
        <f t="shared" si="28"/>
        <v>0</v>
      </c>
      <c r="AD77" s="38">
        <f t="shared" si="28"/>
        <v>0</v>
      </c>
      <c r="AE77" s="38">
        <f t="shared" si="28"/>
        <v>0</v>
      </c>
      <c r="AF77" s="38">
        <f t="shared" si="28"/>
        <v>0</v>
      </c>
      <c r="AG77" s="38">
        <f t="shared" si="28"/>
        <v>0</v>
      </c>
      <c r="AH77" s="38">
        <f t="shared" si="28"/>
        <v>0</v>
      </c>
      <c r="AI77" s="38">
        <f t="shared" si="28"/>
        <v>0</v>
      </c>
      <c r="AJ77" s="38">
        <f t="shared" si="28"/>
        <v>0</v>
      </c>
      <c r="AK77" s="38">
        <f t="shared" si="28"/>
        <v>0</v>
      </c>
      <c r="AL77" s="36">
        <f t="shared" si="14"/>
        <v>0</v>
      </c>
    </row>
    <row r="78" spans="1:38" s="34" customFormat="1">
      <c r="A78" s="39" t="s">
        <v>88</v>
      </c>
      <c r="B78" s="38">
        <v>0</v>
      </c>
      <c r="C78" s="38">
        <f t="shared" ref="C78:AL78" si="29">C56*$B$35</f>
        <v>500</v>
      </c>
      <c r="D78" s="38">
        <f t="shared" si="29"/>
        <v>500</v>
      </c>
      <c r="E78" s="38">
        <f t="shared" si="29"/>
        <v>500</v>
      </c>
      <c r="F78" s="38">
        <f t="shared" si="29"/>
        <v>500</v>
      </c>
      <c r="G78" s="38">
        <f t="shared" si="29"/>
        <v>500</v>
      </c>
      <c r="H78" s="38">
        <f t="shared" si="29"/>
        <v>500</v>
      </c>
      <c r="I78" s="38">
        <f t="shared" si="29"/>
        <v>500</v>
      </c>
      <c r="J78" s="38">
        <f t="shared" si="29"/>
        <v>500</v>
      </c>
      <c r="K78" s="38">
        <f t="shared" si="29"/>
        <v>500</v>
      </c>
      <c r="L78" s="38">
        <f t="shared" si="29"/>
        <v>500</v>
      </c>
      <c r="M78" s="38">
        <f t="shared" si="29"/>
        <v>500</v>
      </c>
      <c r="N78" s="38">
        <f t="shared" si="29"/>
        <v>500</v>
      </c>
      <c r="O78" s="38">
        <f t="shared" si="29"/>
        <v>500</v>
      </c>
      <c r="P78" s="38">
        <f t="shared" si="29"/>
        <v>500</v>
      </c>
      <c r="Q78" s="38">
        <f t="shared" si="29"/>
        <v>500</v>
      </c>
      <c r="R78" s="38">
        <f t="shared" si="29"/>
        <v>500</v>
      </c>
      <c r="S78" s="38">
        <f t="shared" si="29"/>
        <v>500</v>
      </c>
      <c r="T78" s="38">
        <f t="shared" si="29"/>
        <v>500</v>
      </c>
      <c r="U78" s="38">
        <f t="shared" si="29"/>
        <v>500</v>
      </c>
      <c r="V78" s="38">
        <f t="shared" si="29"/>
        <v>500</v>
      </c>
      <c r="W78" s="38">
        <f t="shared" si="29"/>
        <v>500</v>
      </c>
      <c r="X78" s="38">
        <f t="shared" si="29"/>
        <v>500</v>
      </c>
      <c r="Y78" s="38">
        <f t="shared" si="29"/>
        <v>500</v>
      </c>
      <c r="Z78" s="38">
        <f t="shared" si="29"/>
        <v>500</v>
      </c>
      <c r="AA78" s="38">
        <f t="shared" si="29"/>
        <v>500</v>
      </c>
      <c r="AB78" s="38">
        <f t="shared" si="29"/>
        <v>500</v>
      </c>
      <c r="AC78" s="38">
        <f t="shared" si="29"/>
        <v>500</v>
      </c>
      <c r="AD78" s="38">
        <f t="shared" si="29"/>
        <v>500</v>
      </c>
      <c r="AE78" s="38">
        <f t="shared" si="29"/>
        <v>500</v>
      </c>
      <c r="AF78" s="38">
        <f t="shared" si="29"/>
        <v>500</v>
      </c>
      <c r="AG78" s="38">
        <f t="shared" si="29"/>
        <v>500</v>
      </c>
      <c r="AH78" s="38">
        <f t="shared" si="29"/>
        <v>500</v>
      </c>
      <c r="AI78" s="38">
        <f t="shared" si="29"/>
        <v>500</v>
      </c>
      <c r="AJ78" s="38">
        <f t="shared" si="29"/>
        <v>500</v>
      </c>
      <c r="AK78" s="38">
        <f t="shared" si="29"/>
        <v>500</v>
      </c>
      <c r="AL78" s="38">
        <f t="shared" si="29"/>
        <v>500</v>
      </c>
    </row>
    <row r="79" spans="1:38" s="34" customFormat="1">
      <c r="A79" s="50" t="s">
        <v>39</v>
      </c>
      <c r="B79" s="38">
        <f>$B$34</f>
        <v>2000</v>
      </c>
      <c r="C79" s="38">
        <f t="shared" ref="C79:AB79" si="30">$B$34</f>
        <v>2000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f t="shared" si="30"/>
        <v>2000</v>
      </c>
      <c r="O79" s="38">
        <f t="shared" si="30"/>
        <v>2000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f t="shared" si="30"/>
        <v>2000</v>
      </c>
      <c r="AB79" s="38">
        <f t="shared" si="30"/>
        <v>2000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6">
        <f t="shared" si="14"/>
        <v>12000</v>
      </c>
    </row>
    <row r="80" spans="1:38" s="49" customFormat="1">
      <c r="A80" s="47" t="s">
        <v>55</v>
      </c>
      <c r="B80" s="51">
        <v>0</v>
      </c>
      <c r="C80" s="51">
        <v>0</v>
      </c>
      <c r="D80" s="51">
        <v>0</v>
      </c>
      <c r="E80" s="51">
        <f t="shared" ref="E80:AK80" si="31">$B$43</f>
        <v>46000</v>
      </c>
      <c r="F80" s="51">
        <f t="shared" si="31"/>
        <v>46000</v>
      </c>
      <c r="G80" s="51">
        <f t="shared" si="31"/>
        <v>46000</v>
      </c>
      <c r="H80" s="51">
        <f t="shared" si="31"/>
        <v>46000</v>
      </c>
      <c r="I80" s="51">
        <f t="shared" si="31"/>
        <v>46000</v>
      </c>
      <c r="J80" s="51">
        <f t="shared" si="31"/>
        <v>46000</v>
      </c>
      <c r="K80" s="51">
        <f t="shared" si="31"/>
        <v>46000</v>
      </c>
      <c r="L80" s="51">
        <f t="shared" si="31"/>
        <v>46000</v>
      </c>
      <c r="M80" s="51">
        <f t="shared" si="31"/>
        <v>46000</v>
      </c>
      <c r="N80" s="51">
        <f t="shared" si="31"/>
        <v>46000</v>
      </c>
      <c r="O80" s="51">
        <f t="shared" si="31"/>
        <v>46000</v>
      </c>
      <c r="P80" s="51">
        <f t="shared" si="31"/>
        <v>46000</v>
      </c>
      <c r="Q80" s="51">
        <f t="shared" si="31"/>
        <v>46000</v>
      </c>
      <c r="R80" s="51">
        <f t="shared" si="31"/>
        <v>46000</v>
      </c>
      <c r="S80" s="51">
        <f t="shared" si="31"/>
        <v>46000</v>
      </c>
      <c r="T80" s="51">
        <f t="shared" si="31"/>
        <v>46000</v>
      </c>
      <c r="U80" s="51">
        <f t="shared" si="31"/>
        <v>46000</v>
      </c>
      <c r="V80" s="51">
        <f t="shared" si="31"/>
        <v>46000</v>
      </c>
      <c r="W80" s="51">
        <f t="shared" si="31"/>
        <v>46000</v>
      </c>
      <c r="X80" s="51">
        <f t="shared" si="31"/>
        <v>46000</v>
      </c>
      <c r="Y80" s="51">
        <f t="shared" si="31"/>
        <v>46000</v>
      </c>
      <c r="Z80" s="51">
        <f t="shared" si="31"/>
        <v>46000</v>
      </c>
      <c r="AA80" s="51">
        <f t="shared" si="31"/>
        <v>46000</v>
      </c>
      <c r="AB80" s="51">
        <f t="shared" si="31"/>
        <v>46000</v>
      </c>
      <c r="AC80" s="51">
        <f t="shared" si="31"/>
        <v>46000</v>
      </c>
      <c r="AD80" s="51">
        <f t="shared" si="31"/>
        <v>46000</v>
      </c>
      <c r="AE80" s="51">
        <f t="shared" si="31"/>
        <v>46000</v>
      </c>
      <c r="AF80" s="51">
        <f t="shared" si="31"/>
        <v>46000</v>
      </c>
      <c r="AG80" s="51">
        <f t="shared" si="31"/>
        <v>46000</v>
      </c>
      <c r="AH80" s="51">
        <f t="shared" si="31"/>
        <v>46000</v>
      </c>
      <c r="AI80" s="51">
        <f t="shared" si="31"/>
        <v>46000</v>
      </c>
      <c r="AJ80" s="51">
        <f t="shared" si="31"/>
        <v>46000</v>
      </c>
      <c r="AK80" s="51">
        <f t="shared" si="31"/>
        <v>46000</v>
      </c>
      <c r="AL80" s="51"/>
    </row>
    <row r="81" spans="1:40" s="34" customFormat="1" ht="15" customHeight="1">
      <c r="A81" s="52" t="s">
        <v>40</v>
      </c>
      <c r="B81" s="53">
        <f t="shared" ref="B81:AK81" si="32">SUM(B59,B58)</f>
        <v>1692000</v>
      </c>
      <c r="C81" s="53">
        <f t="shared" si="32"/>
        <v>921500</v>
      </c>
      <c r="D81" s="53">
        <f t="shared" si="32"/>
        <v>962500</v>
      </c>
      <c r="E81" s="53">
        <f t="shared" si="32"/>
        <v>962500</v>
      </c>
      <c r="F81" s="53">
        <f t="shared" si="32"/>
        <v>972075</v>
      </c>
      <c r="G81" s="53">
        <f t="shared" si="32"/>
        <v>971596.25</v>
      </c>
      <c r="H81" s="53">
        <f t="shared" si="32"/>
        <v>971620.1875</v>
      </c>
      <c r="I81" s="53">
        <f t="shared" si="32"/>
        <v>971618.99062499998</v>
      </c>
      <c r="J81" s="53">
        <f t="shared" si="32"/>
        <v>971619.05046875007</v>
      </c>
      <c r="K81" s="53">
        <f t="shared" si="32"/>
        <v>971619.04747656244</v>
      </c>
      <c r="L81" s="53">
        <f t="shared" si="32"/>
        <v>971619.04762617184</v>
      </c>
      <c r="M81" s="106">
        <f t="shared" si="32"/>
        <v>971619.04761869134</v>
      </c>
      <c r="N81" s="53">
        <f t="shared" si="32"/>
        <v>973619.0476190655</v>
      </c>
      <c r="O81" s="53">
        <f t="shared" si="32"/>
        <v>973519.04761904676</v>
      </c>
      <c r="P81" s="53">
        <f t="shared" si="32"/>
        <v>971524.04761904769</v>
      </c>
      <c r="Q81" s="53">
        <f t="shared" si="32"/>
        <v>971623.79761904757</v>
      </c>
      <c r="R81" s="53">
        <f t="shared" si="32"/>
        <v>971618.81011904764</v>
      </c>
      <c r="S81" s="53">
        <f t="shared" si="32"/>
        <v>971619.05949404766</v>
      </c>
      <c r="T81" s="53">
        <f t="shared" si="32"/>
        <v>971619.04702529765</v>
      </c>
      <c r="U81" s="53">
        <f t="shared" si="32"/>
        <v>971619.04764873511</v>
      </c>
      <c r="V81" s="53">
        <f t="shared" si="32"/>
        <v>971619.04761756328</v>
      </c>
      <c r="W81" s="53">
        <f t="shared" si="32"/>
        <v>971619.04761912185</v>
      </c>
      <c r="X81" s="53">
        <f t="shared" si="32"/>
        <v>971619.04761904385</v>
      </c>
      <c r="Y81" s="53">
        <f t="shared" si="32"/>
        <v>971619.04761904781</v>
      </c>
      <c r="Z81" s="53">
        <f t="shared" si="32"/>
        <v>971619.04761904757</v>
      </c>
      <c r="AA81" s="53">
        <f t="shared" si="32"/>
        <v>973619.04761904757</v>
      </c>
      <c r="AB81" s="53">
        <f t="shared" si="32"/>
        <v>973519.04761904757</v>
      </c>
      <c r="AC81" s="53">
        <f t="shared" si="32"/>
        <v>971524.04761904757</v>
      </c>
      <c r="AD81" s="53">
        <f t="shared" si="32"/>
        <v>971623.79761904757</v>
      </c>
      <c r="AE81" s="53">
        <f t="shared" si="32"/>
        <v>971618.81011904764</v>
      </c>
      <c r="AF81" s="53">
        <f t="shared" si="32"/>
        <v>971619.05949404766</v>
      </c>
      <c r="AG81" s="53">
        <f t="shared" si="32"/>
        <v>971619.04702529765</v>
      </c>
      <c r="AH81" s="53">
        <f t="shared" si="32"/>
        <v>971619.04764873511</v>
      </c>
      <c r="AI81" s="53">
        <f t="shared" si="32"/>
        <v>971619.04761756328</v>
      </c>
      <c r="AJ81" s="53">
        <f t="shared" si="32"/>
        <v>971619.04761912185</v>
      </c>
      <c r="AK81" s="53">
        <f t="shared" si="32"/>
        <v>971619.04761904385</v>
      </c>
      <c r="AL81" s="54">
        <f>SUM(B81:AK81)</f>
        <v>35638362.81179139</v>
      </c>
    </row>
    <row r="82" spans="1:40" s="117" customFormat="1">
      <c r="A82" s="120" t="s">
        <v>41</v>
      </c>
      <c r="B82" s="123">
        <f>B57</f>
        <v>0</v>
      </c>
      <c r="C82" s="123">
        <f>C57</f>
        <v>1200000</v>
      </c>
      <c r="D82" s="123">
        <f>D57</f>
        <v>1200000</v>
      </c>
      <c r="E82" s="123">
        <f>E57</f>
        <v>1200000</v>
      </c>
      <c r="F82" s="123">
        <f>F57</f>
        <v>1200000</v>
      </c>
      <c r="G82" s="123">
        <f t="shared" ref="G82:AK82" si="33">G57*G56</f>
        <v>1200000</v>
      </c>
      <c r="H82" s="123">
        <f t="shared" si="33"/>
        <v>1200000</v>
      </c>
      <c r="I82" s="123">
        <f t="shared" si="33"/>
        <v>1200000</v>
      </c>
      <c r="J82" s="123">
        <f t="shared" si="33"/>
        <v>1200000</v>
      </c>
      <c r="K82" s="123">
        <f t="shared" si="33"/>
        <v>1200000</v>
      </c>
      <c r="L82" s="123">
        <f t="shared" si="33"/>
        <v>1200000</v>
      </c>
      <c r="M82" s="123">
        <f t="shared" si="33"/>
        <v>1200000</v>
      </c>
      <c r="N82" s="123">
        <f t="shared" si="33"/>
        <v>1200000</v>
      </c>
      <c r="O82" s="123">
        <f t="shared" si="33"/>
        <v>1200000</v>
      </c>
      <c r="P82" s="123">
        <f t="shared" si="33"/>
        <v>1200000</v>
      </c>
      <c r="Q82" s="123">
        <f t="shared" si="33"/>
        <v>1200000</v>
      </c>
      <c r="R82" s="123">
        <f t="shared" si="33"/>
        <v>1200000</v>
      </c>
      <c r="S82" s="123">
        <f t="shared" si="33"/>
        <v>1200000</v>
      </c>
      <c r="T82" s="123">
        <f t="shared" si="33"/>
        <v>1200000</v>
      </c>
      <c r="U82" s="123">
        <f t="shared" si="33"/>
        <v>1200000</v>
      </c>
      <c r="V82" s="123">
        <f t="shared" si="33"/>
        <v>1200000</v>
      </c>
      <c r="W82" s="123">
        <f t="shared" si="33"/>
        <v>1200000</v>
      </c>
      <c r="X82" s="123">
        <f t="shared" si="33"/>
        <v>1200000</v>
      </c>
      <c r="Y82" s="123">
        <f t="shared" si="33"/>
        <v>1200000</v>
      </c>
      <c r="Z82" s="123">
        <f t="shared" si="33"/>
        <v>1200000</v>
      </c>
      <c r="AA82" s="123">
        <f t="shared" si="33"/>
        <v>1200000</v>
      </c>
      <c r="AB82" s="123">
        <f t="shared" si="33"/>
        <v>1200000</v>
      </c>
      <c r="AC82" s="123">
        <f t="shared" si="33"/>
        <v>1200000</v>
      </c>
      <c r="AD82" s="123">
        <f t="shared" si="33"/>
        <v>1200000</v>
      </c>
      <c r="AE82" s="123">
        <f t="shared" si="33"/>
        <v>1200000</v>
      </c>
      <c r="AF82" s="123">
        <f t="shared" si="33"/>
        <v>1200000</v>
      </c>
      <c r="AG82" s="123">
        <f t="shared" si="33"/>
        <v>1200000</v>
      </c>
      <c r="AH82" s="123">
        <f t="shared" si="33"/>
        <v>1200000</v>
      </c>
      <c r="AI82" s="123">
        <f t="shared" si="33"/>
        <v>1200000</v>
      </c>
      <c r="AJ82" s="123">
        <f t="shared" si="33"/>
        <v>1200000</v>
      </c>
      <c r="AK82" s="123">
        <f t="shared" si="33"/>
        <v>1200000</v>
      </c>
      <c r="AL82" s="122">
        <f>SUM(B82:AK82)</f>
        <v>42000000</v>
      </c>
    </row>
    <row r="83" spans="1:40" s="117" customFormat="1">
      <c r="A83" s="120" t="s">
        <v>42</v>
      </c>
      <c r="B83" s="124">
        <f>B82-B81-B80</f>
        <v>-1692000</v>
      </c>
      <c r="C83" s="124">
        <f>C82-C81-C80</f>
        <v>278500</v>
      </c>
      <c r="D83" s="124">
        <f t="shared" ref="D83:AK83" si="34">D82-D81-D80</f>
        <v>237500</v>
      </c>
      <c r="E83" s="124">
        <f>E82-E81-E80</f>
        <v>191500</v>
      </c>
      <c r="F83" s="124">
        <f t="shared" si="34"/>
        <v>181925</v>
      </c>
      <c r="G83" s="124">
        <f t="shared" si="34"/>
        <v>182403.75</v>
      </c>
      <c r="H83" s="124">
        <f t="shared" si="34"/>
        <v>182379.8125</v>
      </c>
      <c r="I83" s="124">
        <f t="shared" si="34"/>
        <v>182381.00937500002</v>
      </c>
      <c r="J83" s="124">
        <f t="shared" si="34"/>
        <v>182380.94953124993</v>
      </c>
      <c r="K83" s="124">
        <f t="shared" si="34"/>
        <v>182380.95252343756</v>
      </c>
      <c r="L83" s="124">
        <f t="shared" si="34"/>
        <v>182380.95237382816</v>
      </c>
      <c r="M83" s="124">
        <f t="shared" si="34"/>
        <v>182380.95238130866</v>
      </c>
      <c r="N83" s="124">
        <f t="shared" si="34"/>
        <v>180380.9523809345</v>
      </c>
      <c r="O83" s="124">
        <f t="shared" si="34"/>
        <v>180480.95238095324</v>
      </c>
      <c r="P83" s="124">
        <f t="shared" si="34"/>
        <v>182475.95238095231</v>
      </c>
      <c r="Q83" s="124">
        <f t="shared" si="34"/>
        <v>182376.20238095243</v>
      </c>
      <c r="R83" s="124">
        <f t="shared" si="34"/>
        <v>182381.18988095236</v>
      </c>
      <c r="S83" s="124">
        <f t="shared" si="34"/>
        <v>182380.94050595234</v>
      </c>
      <c r="T83" s="124">
        <f t="shared" si="34"/>
        <v>182380.95297470235</v>
      </c>
      <c r="U83" s="124">
        <f t="shared" si="34"/>
        <v>182380.95235126489</v>
      </c>
      <c r="V83" s="124">
        <f t="shared" si="34"/>
        <v>182380.95238243672</v>
      </c>
      <c r="W83" s="124">
        <f t="shared" si="34"/>
        <v>182380.95238087815</v>
      </c>
      <c r="X83" s="124">
        <f t="shared" si="34"/>
        <v>182380.95238095615</v>
      </c>
      <c r="Y83" s="124">
        <f t="shared" si="34"/>
        <v>182380.95238095219</v>
      </c>
      <c r="Z83" s="124">
        <f t="shared" si="34"/>
        <v>182380.95238095243</v>
      </c>
      <c r="AA83" s="124">
        <f t="shared" si="34"/>
        <v>180380.95238095243</v>
      </c>
      <c r="AB83" s="124">
        <f t="shared" si="34"/>
        <v>180480.95238095243</v>
      </c>
      <c r="AC83" s="124">
        <f t="shared" si="34"/>
        <v>182475.95238095243</v>
      </c>
      <c r="AD83" s="124">
        <f t="shared" si="34"/>
        <v>182376.20238095243</v>
      </c>
      <c r="AE83" s="124">
        <f t="shared" si="34"/>
        <v>182381.18988095236</v>
      </c>
      <c r="AF83" s="124">
        <f t="shared" si="34"/>
        <v>182380.94050595234</v>
      </c>
      <c r="AG83" s="124">
        <f t="shared" si="34"/>
        <v>182380.95297470235</v>
      </c>
      <c r="AH83" s="124">
        <f t="shared" si="34"/>
        <v>182380.95235126489</v>
      </c>
      <c r="AI83" s="124">
        <f t="shared" si="34"/>
        <v>182380.95238243672</v>
      </c>
      <c r="AJ83" s="124">
        <f t="shared" si="34"/>
        <v>182380.95238087815</v>
      </c>
      <c r="AK83" s="124">
        <f t="shared" si="34"/>
        <v>182380.95238095615</v>
      </c>
      <c r="AL83" s="122">
        <f>SUM(B83:AK83)</f>
        <v>4843637.1882086173</v>
      </c>
    </row>
    <row r="84" spans="1:40" s="117" customFormat="1">
      <c r="A84" s="120" t="s">
        <v>43</v>
      </c>
      <c r="B84" s="121">
        <f>B83</f>
        <v>-1692000</v>
      </c>
      <c r="C84" s="121">
        <f>B84+C83</f>
        <v>-1413500</v>
      </c>
      <c r="D84" s="121">
        <f t="shared" ref="D84:AK84" si="35">C84+D83</f>
        <v>-1176000</v>
      </c>
      <c r="E84" s="121">
        <f t="shared" si="35"/>
        <v>-984500</v>
      </c>
      <c r="F84" s="121">
        <f t="shared" si="35"/>
        <v>-802575</v>
      </c>
      <c r="G84" s="121">
        <f t="shared" si="35"/>
        <v>-620171.25</v>
      </c>
      <c r="H84" s="121">
        <f t="shared" si="35"/>
        <v>-437791.4375</v>
      </c>
      <c r="I84" s="121">
        <f t="shared" si="35"/>
        <v>-255410.42812499998</v>
      </c>
      <c r="J84" s="121">
        <f t="shared" si="35"/>
        <v>-73029.478593750042</v>
      </c>
      <c r="K84" s="121">
        <f t="shared" si="35"/>
        <v>109351.47392968752</v>
      </c>
      <c r="L84" s="121">
        <f t="shared" si="35"/>
        <v>291732.42630351568</v>
      </c>
      <c r="M84" s="121">
        <f t="shared" si="35"/>
        <v>474113.37868482433</v>
      </c>
      <c r="N84" s="121">
        <f t="shared" si="35"/>
        <v>654494.33106575883</v>
      </c>
      <c r="O84" s="121">
        <f t="shared" si="35"/>
        <v>834975.28344671207</v>
      </c>
      <c r="P84" s="121">
        <f t="shared" si="35"/>
        <v>1017451.2358276644</v>
      </c>
      <c r="Q84" s="121">
        <f t="shared" si="35"/>
        <v>1199827.4382086168</v>
      </c>
      <c r="R84" s="121">
        <f t="shared" si="35"/>
        <v>1382208.628089569</v>
      </c>
      <c r="S84" s="121">
        <f t="shared" si="35"/>
        <v>1564589.5685955214</v>
      </c>
      <c r="T84" s="121">
        <f t="shared" si="35"/>
        <v>1746970.5215702238</v>
      </c>
      <c r="U84" s="121">
        <f t="shared" si="35"/>
        <v>1929351.4739214887</v>
      </c>
      <c r="V84" s="121">
        <f t="shared" si="35"/>
        <v>2111732.4263039255</v>
      </c>
      <c r="W84" s="121">
        <f t="shared" si="35"/>
        <v>2294113.3786848038</v>
      </c>
      <c r="X84" s="121">
        <f t="shared" si="35"/>
        <v>2476494.33106576</v>
      </c>
      <c r="Y84" s="121">
        <f t="shared" si="35"/>
        <v>2658875.2834467124</v>
      </c>
      <c r="Z84" s="121">
        <f t="shared" si="35"/>
        <v>2841256.2358276648</v>
      </c>
      <c r="AA84" s="121">
        <f t="shared" si="35"/>
        <v>3021637.1882086173</v>
      </c>
      <c r="AB84" s="121">
        <f t="shared" si="35"/>
        <v>3202118.1405895697</v>
      </c>
      <c r="AC84" s="121">
        <f t="shared" si="35"/>
        <v>3384594.0929705221</v>
      </c>
      <c r="AD84" s="121">
        <f t="shared" si="35"/>
        <v>3566970.2953514745</v>
      </c>
      <c r="AE84" s="121">
        <f t="shared" si="35"/>
        <v>3749351.4852324268</v>
      </c>
      <c r="AF84" s="121">
        <f t="shared" si="35"/>
        <v>3931732.4257383794</v>
      </c>
      <c r="AG84" s="121">
        <f t="shared" si="35"/>
        <v>4114113.3787130816</v>
      </c>
      <c r="AH84" s="121">
        <f t="shared" si="35"/>
        <v>4296494.3310643462</v>
      </c>
      <c r="AI84" s="121">
        <f t="shared" si="35"/>
        <v>4478875.2834467832</v>
      </c>
      <c r="AJ84" s="121">
        <f t="shared" si="35"/>
        <v>4661256.2358276611</v>
      </c>
      <c r="AK84" s="121">
        <f t="shared" si="35"/>
        <v>4843637.1882086173</v>
      </c>
      <c r="AL84" s="122"/>
    </row>
    <row r="85" spans="1:40" s="34" customFormat="1" hidden="1">
      <c r="A85" s="52" t="s">
        <v>80</v>
      </c>
      <c r="B85" s="38">
        <f t="shared" ref="B85:AK85" si="36">B82-B59</f>
        <v>-122000</v>
      </c>
      <c r="C85" s="38">
        <f t="shared" si="36"/>
        <v>278500</v>
      </c>
      <c r="D85" s="38">
        <f t="shared" si="36"/>
        <v>237500</v>
      </c>
      <c r="E85" s="38">
        <f t="shared" si="36"/>
        <v>237500</v>
      </c>
      <c r="F85" s="38">
        <f t="shared" si="36"/>
        <v>227925</v>
      </c>
      <c r="G85" s="38">
        <f t="shared" si="36"/>
        <v>228403.75</v>
      </c>
      <c r="H85" s="38">
        <f t="shared" si="36"/>
        <v>228379.8125</v>
      </c>
      <c r="I85" s="38">
        <f t="shared" si="36"/>
        <v>228381.00937500002</v>
      </c>
      <c r="J85" s="38">
        <f t="shared" si="36"/>
        <v>228380.94953124993</v>
      </c>
      <c r="K85" s="38">
        <f t="shared" si="36"/>
        <v>228380.95252343756</v>
      </c>
      <c r="L85" s="38">
        <f t="shared" si="36"/>
        <v>228380.95237382816</v>
      </c>
      <c r="M85" s="103">
        <f t="shared" si="36"/>
        <v>228380.95238130866</v>
      </c>
      <c r="N85" s="38">
        <f t="shared" si="36"/>
        <v>226380.9523809345</v>
      </c>
      <c r="O85" s="38">
        <f t="shared" si="36"/>
        <v>226480.95238095324</v>
      </c>
      <c r="P85" s="38">
        <f t="shared" si="36"/>
        <v>228475.95238095231</v>
      </c>
      <c r="Q85" s="38">
        <f t="shared" si="36"/>
        <v>228376.20238095243</v>
      </c>
      <c r="R85" s="38">
        <f t="shared" si="36"/>
        <v>228381.18988095236</v>
      </c>
      <c r="S85" s="38">
        <f t="shared" si="36"/>
        <v>228380.94050595234</v>
      </c>
      <c r="T85" s="38">
        <f t="shared" si="36"/>
        <v>228380.95297470235</v>
      </c>
      <c r="U85" s="38">
        <f t="shared" si="36"/>
        <v>228380.95235126489</v>
      </c>
      <c r="V85" s="38">
        <f t="shared" si="36"/>
        <v>228380.95238243672</v>
      </c>
      <c r="W85" s="38">
        <f t="shared" si="36"/>
        <v>228380.95238087815</v>
      </c>
      <c r="X85" s="38">
        <f t="shared" si="36"/>
        <v>228380.95238095615</v>
      </c>
      <c r="Y85" s="38">
        <f t="shared" si="36"/>
        <v>228380.95238095219</v>
      </c>
      <c r="Z85" s="38">
        <f t="shared" si="36"/>
        <v>228380.95238095243</v>
      </c>
      <c r="AA85" s="38">
        <f t="shared" si="36"/>
        <v>226380.95238095243</v>
      </c>
      <c r="AB85" s="38">
        <f t="shared" si="36"/>
        <v>226480.95238095243</v>
      </c>
      <c r="AC85" s="38">
        <f t="shared" si="36"/>
        <v>228475.95238095243</v>
      </c>
      <c r="AD85" s="38">
        <f t="shared" si="36"/>
        <v>228376.20238095243</v>
      </c>
      <c r="AE85" s="38">
        <f t="shared" si="36"/>
        <v>228381.18988095236</v>
      </c>
      <c r="AF85" s="38">
        <f t="shared" si="36"/>
        <v>228380.94050595234</v>
      </c>
      <c r="AG85" s="38">
        <f t="shared" si="36"/>
        <v>228380.95297470235</v>
      </c>
      <c r="AH85" s="38">
        <f t="shared" si="36"/>
        <v>228380.95235126489</v>
      </c>
      <c r="AI85" s="38">
        <f t="shared" si="36"/>
        <v>228380.95238243672</v>
      </c>
      <c r="AJ85" s="38">
        <f t="shared" si="36"/>
        <v>228380.95238087815</v>
      </c>
      <c r="AK85" s="38">
        <f t="shared" si="36"/>
        <v>228380.95238095615</v>
      </c>
      <c r="AL85" s="54">
        <f>SUM(B85:AK85)</f>
        <v>7931637.1882086173</v>
      </c>
    </row>
    <row r="86" spans="1:40" s="34" customFormat="1" hidden="1">
      <c r="A86" s="52" t="s">
        <v>43</v>
      </c>
      <c r="B86" s="38"/>
      <c r="C86" s="38">
        <f>C85+B85</f>
        <v>156500</v>
      </c>
      <c r="D86" s="38">
        <f>D85+C86</f>
        <v>394000</v>
      </c>
      <c r="E86" s="38">
        <f t="shared" ref="E86:AK86" si="37">E85+D86</f>
        <v>631500</v>
      </c>
      <c r="F86" s="38">
        <f t="shared" si="37"/>
        <v>859425</v>
      </c>
      <c r="G86" s="38">
        <f t="shared" si="37"/>
        <v>1087828.75</v>
      </c>
      <c r="H86" s="38">
        <f t="shared" si="37"/>
        <v>1316208.5625</v>
      </c>
      <c r="I86" s="38">
        <f t="shared" si="37"/>
        <v>1544589.5718749999</v>
      </c>
      <c r="J86" s="38">
        <f t="shared" si="37"/>
        <v>1772970.5214062498</v>
      </c>
      <c r="K86" s="38">
        <f t="shared" si="37"/>
        <v>2001351.4739296874</v>
      </c>
      <c r="L86" s="38">
        <f t="shared" si="37"/>
        <v>2229732.4263035157</v>
      </c>
      <c r="M86" s="103">
        <f t="shared" si="37"/>
        <v>2458113.3786848243</v>
      </c>
      <c r="N86" s="38">
        <f t="shared" si="37"/>
        <v>2684494.3310657591</v>
      </c>
      <c r="O86" s="38">
        <f t="shared" si="37"/>
        <v>2910975.2834467124</v>
      </c>
      <c r="P86" s="38">
        <f t="shared" si="37"/>
        <v>3139451.2358276648</v>
      </c>
      <c r="Q86" s="38">
        <f t="shared" si="37"/>
        <v>3367827.4382086173</v>
      </c>
      <c r="R86" s="38">
        <f t="shared" si="37"/>
        <v>3596208.6280895695</v>
      </c>
      <c r="S86" s="38">
        <f t="shared" si="37"/>
        <v>3824589.5685955221</v>
      </c>
      <c r="T86" s="38">
        <f t="shared" si="37"/>
        <v>4052970.5215702243</v>
      </c>
      <c r="U86" s="38">
        <f t="shared" si="37"/>
        <v>4281351.473921489</v>
      </c>
      <c r="V86" s="38">
        <f t="shared" si="37"/>
        <v>4509732.4263039259</v>
      </c>
      <c r="W86" s="38">
        <f t="shared" si="37"/>
        <v>4738113.3786848038</v>
      </c>
      <c r="X86" s="38">
        <f t="shared" si="37"/>
        <v>4966494.33106576</v>
      </c>
      <c r="Y86" s="38">
        <f t="shared" si="37"/>
        <v>5194875.2834467124</v>
      </c>
      <c r="Z86" s="38">
        <f t="shared" si="37"/>
        <v>5423256.2358276648</v>
      </c>
      <c r="AA86" s="38">
        <f t="shared" si="37"/>
        <v>5649637.1882086173</v>
      </c>
      <c r="AB86" s="38">
        <f t="shared" si="37"/>
        <v>5876118.1405895697</v>
      </c>
      <c r="AC86" s="38">
        <f t="shared" si="37"/>
        <v>6104594.0929705221</v>
      </c>
      <c r="AD86" s="38">
        <f t="shared" si="37"/>
        <v>6332970.2953514745</v>
      </c>
      <c r="AE86" s="38">
        <f t="shared" si="37"/>
        <v>6561351.4852324268</v>
      </c>
      <c r="AF86" s="38">
        <f t="shared" si="37"/>
        <v>6789732.4257383794</v>
      </c>
      <c r="AG86" s="38">
        <f t="shared" si="37"/>
        <v>7018113.3787130816</v>
      </c>
      <c r="AH86" s="38">
        <f t="shared" si="37"/>
        <v>7246494.3310643462</v>
      </c>
      <c r="AI86" s="38">
        <f t="shared" si="37"/>
        <v>7474875.2834467832</v>
      </c>
      <c r="AJ86" s="38">
        <f t="shared" si="37"/>
        <v>7703256.2358276611</v>
      </c>
      <c r="AK86" s="38">
        <f t="shared" si="37"/>
        <v>7931637.1882086173</v>
      </c>
      <c r="AL86" s="55"/>
    </row>
    <row r="87" spans="1:40" s="34" customFormat="1">
      <c r="A87" s="52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103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0" s="59" customFormat="1">
      <c r="A88" s="56" t="s">
        <v>51</v>
      </c>
      <c r="B88" s="57">
        <f>-FLOOR(B83+B89,100000)</f>
        <v>1700000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107"/>
      <c r="N88" s="57"/>
      <c r="O88" s="57"/>
      <c r="P88" s="57"/>
      <c r="Q88" s="57"/>
      <c r="R88" s="57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4">
        <f>SUM(B88:AK88)</f>
        <v>1700000</v>
      </c>
    </row>
    <row r="89" spans="1:40" s="59" customFormat="1">
      <c r="A89" s="56" t="s">
        <v>47</v>
      </c>
      <c r="B89" s="57">
        <v>0</v>
      </c>
      <c r="C89" s="58">
        <f>B90</f>
        <v>8000</v>
      </c>
      <c r="D89" s="58">
        <f t="shared" ref="D89:AK89" si="38">C90</f>
        <v>286500</v>
      </c>
      <c r="E89" s="58">
        <f t="shared" si="38"/>
        <v>524000</v>
      </c>
      <c r="F89" s="58">
        <f t="shared" si="38"/>
        <v>715500</v>
      </c>
      <c r="G89" s="58">
        <f t="shared" si="38"/>
        <v>897425</v>
      </c>
      <c r="H89" s="58">
        <f t="shared" si="38"/>
        <v>1079828.75</v>
      </c>
      <c r="I89" s="58">
        <f t="shared" si="38"/>
        <v>1262208.5625</v>
      </c>
      <c r="J89" s="58">
        <f t="shared" si="38"/>
        <v>1444589.5718749999</v>
      </c>
      <c r="K89" s="58">
        <f t="shared" si="38"/>
        <v>1626970.5214062498</v>
      </c>
      <c r="L89" s="58">
        <f t="shared" si="38"/>
        <v>1809351.4739296874</v>
      </c>
      <c r="M89" s="108">
        <f t="shared" si="38"/>
        <v>1991732.4263035157</v>
      </c>
      <c r="N89" s="58">
        <f t="shared" si="38"/>
        <v>2174113.3786848243</v>
      </c>
      <c r="O89" s="58">
        <f t="shared" si="38"/>
        <v>2354494.3310657591</v>
      </c>
      <c r="P89" s="58">
        <f t="shared" si="38"/>
        <v>2534975.2834467124</v>
      </c>
      <c r="Q89" s="58">
        <f t="shared" si="38"/>
        <v>2717451.2358276648</v>
      </c>
      <c r="R89" s="58">
        <f t="shared" si="38"/>
        <v>2899827.4382086173</v>
      </c>
      <c r="S89" s="58">
        <f t="shared" si="38"/>
        <v>3082208.6280895695</v>
      </c>
      <c r="T89" s="58">
        <f t="shared" si="38"/>
        <v>3264589.5685955221</v>
      </c>
      <c r="U89" s="58">
        <f t="shared" si="38"/>
        <v>3446970.5215702243</v>
      </c>
      <c r="V89" s="58">
        <f t="shared" si="38"/>
        <v>3629351.473921489</v>
      </c>
      <c r="W89" s="58">
        <f t="shared" si="38"/>
        <v>3811732.4263039259</v>
      </c>
      <c r="X89" s="58">
        <f t="shared" si="38"/>
        <v>3994113.3786848038</v>
      </c>
      <c r="Y89" s="58">
        <f t="shared" si="38"/>
        <v>4176494.33106576</v>
      </c>
      <c r="Z89" s="58">
        <f t="shared" si="38"/>
        <v>4358875.2834467124</v>
      </c>
      <c r="AA89" s="58">
        <f t="shared" si="38"/>
        <v>4541256.2358276648</v>
      </c>
      <c r="AB89" s="58">
        <f t="shared" si="38"/>
        <v>4721637.1882086173</v>
      </c>
      <c r="AC89" s="58">
        <f t="shared" si="38"/>
        <v>4902118.1405895697</v>
      </c>
      <c r="AD89" s="58">
        <f t="shared" si="38"/>
        <v>5084594.0929705221</v>
      </c>
      <c r="AE89" s="58">
        <f t="shared" si="38"/>
        <v>5266970.2953514745</v>
      </c>
      <c r="AF89" s="58">
        <f t="shared" si="38"/>
        <v>5449351.4852324268</v>
      </c>
      <c r="AG89" s="58">
        <f t="shared" si="38"/>
        <v>5631732.4257383794</v>
      </c>
      <c r="AH89" s="58">
        <f t="shared" si="38"/>
        <v>5814113.3787130816</v>
      </c>
      <c r="AI89" s="58">
        <f t="shared" si="38"/>
        <v>5996494.3310643462</v>
      </c>
      <c r="AJ89" s="58">
        <f t="shared" si="38"/>
        <v>6178875.2834467832</v>
      </c>
      <c r="AK89" s="58">
        <f t="shared" si="38"/>
        <v>6361256.2358276611</v>
      </c>
      <c r="AL89" s="58"/>
      <c r="AM89" s="60"/>
    </row>
    <row r="90" spans="1:40" s="59" customFormat="1" ht="25.8">
      <c r="A90" s="56" t="s">
        <v>48</v>
      </c>
      <c r="B90" s="57">
        <f t="shared" ref="B90:AK90" si="39">B83+B88+B89</f>
        <v>8000</v>
      </c>
      <c r="C90" s="57">
        <f t="shared" si="39"/>
        <v>286500</v>
      </c>
      <c r="D90" s="57">
        <f t="shared" si="39"/>
        <v>524000</v>
      </c>
      <c r="E90" s="57">
        <f t="shared" si="39"/>
        <v>715500</v>
      </c>
      <c r="F90" s="57">
        <f t="shared" si="39"/>
        <v>897425</v>
      </c>
      <c r="G90" s="57">
        <f t="shared" si="39"/>
        <v>1079828.75</v>
      </c>
      <c r="H90" s="57">
        <f t="shared" si="39"/>
        <v>1262208.5625</v>
      </c>
      <c r="I90" s="57">
        <f t="shared" si="39"/>
        <v>1444589.5718749999</v>
      </c>
      <c r="J90" s="57">
        <f t="shared" si="39"/>
        <v>1626970.5214062498</v>
      </c>
      <c r="K90" s="57">
        <f t="shared" si="39"/>
        <v>1809351.4739296874</v>
      </c>
      <c r="L90" s="57">
        <f t="shared" si="39"/>
        <v>1991732.4263035157</v>
      </c>
      <c r="M90" s="107">
        <f t="shared" si="39"/>
        <v>2174113.3786848243</v>
      </c>
      <c r="N90" s="57">
        <f t="shared" si="39"/>
        <v>2354494.3310657591</v>
      </c>
      <c r="O90" s="57">
        <f t="shared" si="39"/>
        <v>2534975.2834467124</v>
      </c>
      <c r="P90" s="57">
        <f t="shared" si="39"/>
        <v>2717451.2358276648</v>
      </c>
      <c r="Q90" s="57">
        <f t="shared" si="39"/>
        <v>2899827.4382086173</v>
      </c>
      <c r="R90" s="57">
        <f t="shared" si="39"/>
        <v>3082208.6280895695</v>
      </c>
      <c r="S90" s="57">
        <f t="shared" si="39"/>
        <v>3264589.5685955221</v>
      </c>
      <c r="T90" s="57">
        <f t="shared" si="39"/>
        <v>3446970.5215702243</v>
      </c>
      <c r="U90" s="57">
        <f t="shared" si="39"/>
        <v>3629351.473921489</v>
      </c>
      <c r="V90" s="57">
        <f t="shared" si="39"/>
        <v>3811732.4263039259</v>
      </c>
      <c r="W90" s="57">
        <f t="shared" si="39"/>
        <v>3994113.3786848038</v>
      </c>
      <c r="X90" s="57">
        <f t="shared" si="39"/>
        <v>4176494.33106576</v>
      </c>
      <c r="Y90" s="57">
        <f t="shared" si="39"/>
        <v>4358875.2834467124</v>
      </c>
      <c r="Z90" s="57">
        <f t="shared" si="39"/>
        <v>4541256.2358276648</v>
      </c>
      <c r="AA90" s="57">
        <f t="shared" si="39"/>
        <v>4721637.1882086173</v>
      </c>
      <c r="AB90" s="57">
        <f t="shared" si="39"/>
        <v>4902118.1405895697</v>
      </c>
      <c r="AC90" s="57">
        <f t="shared" si="39"/>
        <v>5084594.0929705221</v>
      </c>
      <c r="AD90" s="57">
        <f t="shared" si="39"/>
        <v>5266970.2953514745</v>
      </c>
      <c r="AE90" s="57">
        <f t="shared" si="39"/>
        <v>5449351.4852324268</v>
      </c>
      <c r="AF90" s="57">
        <f t="shared" si="39"/>
        <v>5631732.4257383794</v>
      </c>
      <c r="AG90" s="57">
        <f t="shared" si="39"/>
        <v>5814113.3787130816</v>
      </c>
      <c r="AH90" s="57">
        <f t="shared" si="39"/>
        <v>5996494.3310643462</v>
      </c>
      <c r="AI90" s="57">
        <f t="shared" si="39"/>
        <v>6178875.2834467832</v>
      </c>
      <c r="AJ90" s="57">
        <f t="shared" si="39"/>
        <v>6361256.2358276611</v>
      </c>
      <c r="AK90" s="57">
        <f t="shared" si="39"/>
        <v>6543637.1882086173</v>
      </c>
      <c r="AL90" s="57"/>
      <c r="AM90" s="61"/>
      <c r="AN90" s="62"/>
    </row>
    <row r="91" spans="1:40" s="66" customFormat="1">
      <c r="A91" s="63" t="s">
        <v>49</v>
      </c>
      <c r="B91" s="64">
        <f>B83</f>
        <v>-1692000</v>
      </c>
      <c r="C91" s="64">
        <f>C83</f>
        <v>278500</v>
      </c>
      <c r="D91" s="64">
        <f t="shared" ref="D91:AK91" si="40">D83</f>
        <v>237500</v>
      </c>
      <c r="E91" s="64">
        <f t="shared" si="40"/>
        <v>191500</v>
      </c>
      <c r="F91" s="64">
        <f t="shared" si="40"/>
        <v>181925</v>
      </c>
      <c r="G91" s="64">
        <f t="shared" si="40"/>
        <v>182403.75</v>
      </c>
      <c r="H91" s="64">
        <f t="shared" si="40"/>
        <v>182379.8125</v>
      </c>
      <c r="I91" s="64">
        <f t="shared" si="40"/>
        <v>182381.00937500002</v>
      </c>
      <c r="J91" s="64">
        <f t="shared" si="40"/>
        <v>182380.94953124993</v>
      </c>
      <c r="K91" s="64">
        <f t="shared" si="40"/>
        <v>182380.95252343756</v>
      </c>
      <c r="L91" s="64">
        <f t="shared" si="40"/>
        <v>182380.95237382816</v>
      </c>
      <c r="M91" s="109">
        <f t="shared" si="40"/>
        <v>182380.95238130866</v>
      </c>
      <c r="N91" s="64">
        <f t="shared" si="40"/>
        <v>180380.9523809345</v>
      </c>
      <c r="O91" s="64">
        <f t="shared" si="40"/>
        <v>180480.95238095324</v>
      </c>
      <c r="P91" s="64">
        <f t="shared" si="40"/>
        <v>182475.95238095231</v>
      </c>
      <c r="Q91" s="64">
        <f t="shared" si="40"/>
        <v>182376.20238095243</v>
      </c>
      <c r="R91" s="64">
        <f t="shared" si="40"/>
        <v>182381.18988095236</v>
      </c>
      <c r="S91" s="64">
        <f t="shared" si="40"/>
        <v>182380.94050595234</v>
      </c>
      <c r="T91" s="64">
        <f t="shared" si="40"/>
        <v>182380.95297470235</v>
      </c>
      <c r="U91" s="64">
        <f t="shared" si="40"/>
        <v>182380.95235126489</v>
      </c>
      <c r="V91" s="64">
        <f t="shared" si="40"/>
        <v>182380.95238243672</v>
      </c>
      <c r="W91" s="64">
        <f t="shared" si="40"/>
        <v>182380.95238087815</v>
      </c>
      <c r="X91" s="64">
        <f t="shared" si="40"/>
        <v>182380.95238095615</v>
      </c>
      <c r="Y91" s="64">
        <f t="shared" si="40"/>
        <v>182380.95238095219</v>
      </c>
      <c r="Z91" s="64">
        <f t="shared" si="40"/>
        <v>182380.95238095243</v>
      </c>
      <c r="AA91" s="64">
        <f t="shared" si="40"/>
        <v>180380.95238095243</v>
      </c>
      <c r="AB91" s="64">
        <f t="shared" si="40"/>
        <v>180480.95238095243</v>
      </c>
      <c r="AC91" s="64">
        <f t="shared" si="40"/>
        <v>182475.95238095243</v>
      </c>
      <c r="AD91" s="64">
        <f t="shared" si="40"/>
        <v>182376.20238095243</v>
      </c>
      <c r="AE91" s="64">
        <f t="shared" si="40"/>
        <v>182381.18988095236</v>
      </c>
      <c r="AF91" s="64">
        <f t="shared" si="40"/>
        <v>182380.94050595234</v>
      </c>
      <c r="AG91" s="64">
        <f t="shared" si="40"/>
        <v>182380.95297470235</v>
      </c>
      <c r="AH91" s="64">
        <f t="shared" si="40"/>
        <v>182380.95235126489</v>
      </c>
      <c r="AI91" s="64">
        <f t="shared" si="40"/>
        <v>182380.95238243672</v>
      </c>
      <c r="AJ91" s="64">
        <f t="shared" si="40"/>
        <v>182380.95238087815</v>
      </c>
      <c r="AK91" s="64">
        <f t="shared" si="40"/>
        <v>182380.95238095615</v>
      </c>
      <c r="AL91" s="54">
        <f>SUM(B91:AK91)</f>
        <v>4843637.1882086173</v>
      </c>
      <c r="AM91" s="65"/>
    </row>
    <row r="92" spans="1:40" s="34" customFormat="1">
      <c r="P92" s="34" t="s">
        <v>54</v>
      </c>
      <c r="Q92" s="67"/>
    </row>
    <row r="93" spans="1:40" s="34" customFormat="1"/>
    <row r="94" spans="1:40" s="34" customFormat="1"/>
    <row r="95" spans="1:40" s="34" customFormat="1">
      <c r="A95" s="68"/>
    </row>
    <row r="96" spans="1:40" s="34" customFormat="1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workbookViewId="0">
      <selection activeCell="B3" sqref="B3"/>
    </sheetView>
  </sheetViews>
  <sheetFormatPr defaultColWidth="8.88671875" defaultRowHeight="14.4"/>
  <cols>
    <col min="1" max="1" width="8.88671875" style="1"/>
    <col min="2" max="2" width="35.44140625" style="1" bestFit="1" customWidth="1"/>
    <col min="3" max="3" width="21.88671875" style="1" customWidth="1"/>
    <col min="4" max="16384" width="8.88671875" style="1"/>
  </cols>
  <sheetData>
    <row r="1" spans="2:3" s="9" customFormat="1" ht="18">
      <c r="B1" s="141" t="s">
        <v>14</v>
      </c>
      <c r="C1" s="141"/>
    </row>
    <row r="2" spans="2:3" s="8" customFormat="1">
      <c r="B2" s="5" t="s">
        <v>1</v>
      </c>
      <c r="C2" s="5" t="s">
        <v>10</v>
      </c>
    </row>
    <row r="3" spans="2:3">
      <c r="B3" s="4" t="s">
        <v>3</v>
      </c>
      <c r="C3" s="3">
        <v>840000</v>
      </c>
    </row>
    <row r="4" spans="2:3">
      <c r="B4" s="4" t="s">
        <v>4</v>
      </c>
      <c r="C4" s="3">
        <v>30000</v>
      </c>
    </row>
    <row r="5" spans="2:3">
      <c r="B5" s="4" t="s">
        <v>5</v>
      </c>
      <c r="C5" s="3">
        <v>120000</v>
      </c>
    </row>
    <row r="6" spans="2:3">
      <c r="B6" s="4" t="s">
        <v>13</v>
      </c>
      <c r="C6" s="3">
        <v>150000</v>
      </c>
    </row>
    <row r="7" spans="2:3">
      <c r="B7" s="4" t="s">
        <v>6</v>
      </c>
      <c r="C7" s="3">
        <v>50000</v>
      </c>
    </row>
    <row r="8" spans="2:3">
      <c r="B8" s="4" t="s">
        <v>2</v>
      </c>
      <c r="C8" s="3">
        <v>60000</v>
      </c>
    </row>
    <row r="9" spans="2:3">
      <c r="B9" s="4" t="s">
        <v>8</v>
      </c>
      <c r="C9" s="3">
        <v>260000</v>
      </c>
    </row>
    <row r="10" spans="2:3">
      <c r="B10" s="3" t="s">
        <v>9</v>
      </c>
      <c r="C10" s="3">
        <v>200000</v>
      </c>
    </row>
    <row r="11" spans="2:3">
      <c r="B11" s="4" t="s">
        <v>11</v>
      </c>
      <c r="C11" s="3">
        <v>80000</v>
      </c>
    </row>
    <row r="12" spans="2:3">
      <c r="B12" s="4" t="s">
        <v>7</v>
      </c>
      <c r="C12" s="3">
        <v>10000</v>
      </c>
    </row>
    <row r="13" spans="2:3">
      <c r="B13" s="6" t="s">
        <v>0</v>
      </c>
      <c r="C13" s="7">
        <f>SUM(C3:C12)</f>
        <v>1800000</v>
      </c>
    </row>
  </sheetData>
  <mergeCells count="1">
    <mergeCell ref="B1:C1"/>
  </mergeCells>
  <hyperlinks>
    <hyperlink ref="B3" location="'Материальный перечень'!A1" display="Материальный перечень"/>
    <hyperlink ref="B4" location="ОПС!A1" display="ОПС"/>
    <hyperlink ref="B5" location="'Вентиляция 200'!A1" display="Вентиляция"/>
    <hyperlink ref="B6" location="Общестрой!A1" display="Общестрой (-5%)"/>
    <hyperlink ref="B7" location="Сантехника!A1" display="Сантехника"/>
    <hyperlink ref="B8" location="Электрика!A1" display="Электрика"/>
    <hyperlink ref="B12" location="Разное!A1" display="Разное"/>
    <hyperlink ref="B9" location="'Торговая зона + реклама'!R1C1" display="Торговая зона + реклама"/>
    <hyperlink ref="B11" location="'Тех Запуск'!A1" display="ТехЗапуск"/>
  </hyperlink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БП запуска Пекарни</vt:lpstr>
      <vt:lpstr>Бюджет открытия ТТ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2016-08-24T15:20:11Z</cp:lastPrinted>
  <dcterms:created xsi:type="dcterms:W3CDTF">2014-09-05T14:50:40Z</dcterms:created>
  <dcterms:modified xsi:type="dcterms:W3CDTF">2020-11-22T07:25:33Z</dcterms:modified>
</cp:coreProperties>
</file>